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.01 - Budova A" sheetId="2" r:id="rId2"/>
    <sheet name="SO.02 - Budova B a C, vje..." sheetId="3" r:id="rId3"/>
    <sheet name="Pokyny pro vyplnění" sheetId="4" r:id="rId4"/>
  </sheets>
  <definedNames>
    <definedName name="_xlnm._FilterDatabase" localSheetId="1" hidden="1">'SO.01 - Budova A'!$C$108:$K$399</definedName>
    <definedName name="_xlnm._FilterDatabase" localSheetId="2" hidden="1">'SO.02 - Budova B a C, vje...'!$C$105:$K$326</definedName>
    <definedName name="_xlnm.Print_Titles" localSheetId="0">'Rekapitulace stavby'!$52:$52</definedName>
    <definedName name="_xlnm.Print_Titles" localSheetId="1">'SO.01 - Budova A'!$108:$108</definedName>
    <definedName name="_xlnm.Print_Titles" localSheetId="2">'SO.02 - Budova B a C, vje...'!$105:$105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  <definedName name="_xlnm.Print_Area" localSheetId="1">'SO.01 - Budova A'!$C$4:$J$39,'SO.01 - Budova A'!$C$45:$J$90,'SO.01 - Budova A'!$C$96:$K$399</definedName>
    <definedName name="_xlnm.Print_Area" localSheetId="2">'SO.02 - Budova B a C, vje...'!$C$4:$J$39,'SO.02 - Budova B a C, vje...'!$C$45:$J$87,'SO.02 - Budova B a C, vje...'!$C$93:$K$326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326" i="3"/>
  <c r="BH326" i="3"/>
  <c r="BG326" i="3"/>
  <c r="BF326" i="3"/>
  <c r="T326" i="3"/>
  <c r="T325" i="3" s="1"/>
  <c r="T318" i="3" s="1"/>
  <c r="R326" i="3"/>
  <c r="R325" i="3" s="1"/>
  <c r="P326" i="3"/>
  <c r="P325" i="3" s="1"/>
  <c r="BK326" i="3"/>
  <c r="BK325" i="3" s="1"/>
  <c r="J325" i="3" s="1"/>
  <c r="J86" i="3" s="1"/>
  <c r="J326" i="3"/>
  <c r="BE326" i="3"/>
  <c r="BI324" i="3"/>
  <c r="BH324" i="3"/>
  <c r="BG324" i="3"/>
  <c r="BF324" i="3"/>
  <c r="T324" i="3"/>
  <c r="T323" i="3"/>
  <c r="R324" i="3"/>
  <c r="R323" i="3" s="1"/>
  <c r="P324" i="3"/>
  <c r="P323" i="3"/>
  <c r="BK324" i="3"/>
  <c r="BK323" i="3" s="1"/>
  <c r="J323" i="3" s="1"/>
  <c r="J85" i="3" s="1"/>
  <c r="J324" i="3"/>
  <c r="BE324" i="3"/>
  <c r="BI322" i="3"/>
  <c r="BH322" i="3"/>
  <c r="BG322" i="3"/>
  <c r="BF322" i="3"/>
  <c r="T322" i="3"/>
  <c r="T321" i="3"/>
  <c r="R322" i="3"/>
  <c r="R321" i="3" s="1"/>
  <c r="P322" i="3"/>
  <c r="P321" i="3"/>
  <c r="BK322" i="3"/>
  <c r="BK321" i="3" s="1"/>
  <c r="J321" i="3" s="1"/>
  <c r="J84" i="3" s="1"/>
  <c r="J322" i="3"/>
  <c r="BE322" i="3"/>
  <c r="BI320" i="3"/>
  <c r="BH320" i="3"/>
  <c r="BG320" i="3"/>
  <c r="BF320" i="3"/>
  <c r="T320" i="3"/>
  <c r="T319" i="3"/>
  <c r="R320" i="3"/>
  <c r="R319" i="3" s="1"/>
  <c r="P320" i="3"/>
  <c r="P319" i="3" s="1"/>
  <c r="P318" i="3" s="1"/>
  <c r="BK320" i="3"/>
  <c r="BK319" i="3"/>
  <c r="J319" i="3" s="1"/>
  <c r="J83" i="3" s="1"/>
  <c r="J320" i="3"/>
  <c r="BE320" i="3" s="1"/>
  <c r="BI317" i="3"/>
  <c r="BH317" i="3"/>
  <c r="BG317" i="3"/>
  <c r="BF317" i="3"/>
  <c r="T317" i="3"/>
  <c r="T315" i="3" s="1"/>
  <c r="R317" i="3"/>
  <c r="P317" i="3"/>
  <c r="BK317" i="3"/>
  <c r="J317" i="3"/>
  <c r="BE317" i="3" s="1"/>
  <c r="BI316" i="3"/>
  <c r="BH316" i="3"/>
  <c r="BG316" i="3"/>
  <c r="BF316" i="3"/>
  <c r="T316" i="3"/>
  <c r="R316" i="3"/>
  <c r="R315" i="3" s="1"/>
  <c r="P316" i="3"/>
  <c r="P315" i="3"/>
  <c r="BK316" i="3"/>
  <c r="BK315" i="3" s="1"/>
  <c r="J315" i="3" s="1"/>
  <c r="J81" i="3" s="1"/>
  <c r="J316" i="3"/>
  <c r="BE316" i="3"/>
  <c r="BI314" i="3"/>
  <c r="BH314" i="3"/>
  <c r="BG314" i="3"/>
  <c r="BF314" i="3"/>
  <c r="T314" i="3"/>
  <c r="R314" i="3"/>
  <c r="P314" i="3"/>
  <c r="BK314" i="3"/>
  <c r="J314" i="3"/>
  <c r="BE314" i="3"/>
  <c r="BI313" i="3"/>
  <c r="BH313" i="3"/>
  <c r="BG313" i="3"/>
  <c r="BF313" i="3"/>
  <c r="T313" i="3"/>
  <c r="R313" i="3"/>
  <c r="P313" i="3"/>
  <c r="BK313" i="3"/>
  <c r="J313" i="3"/>
  <c r="BE313" i="3" s="1"/>
  <c r="BI312" i="3"/>
  <c r="BH312" i="3"/>
  <c r="BG312" i="3"/>
  <c r="BF312" i="3"/>
  <c r="T312" i="3"/>
  <c r="R312" i="3"/>
  <c r="P312" i="3"/>
  <c r="BK312" i="3"/>
  <c r="J312" i="3"/>
  <c r="BE312" i="3"/>
  <c r="BI311" i="3"/>
  <c r="BH311" i="3"/>
  <c r="BG311" i="3"/>
  <c r="BF311" i="3"/>
  <c r="T311" i="3"/>
  <c r="R311" i="3"/>
  <c r="P311" i="3"/>
  <c r="BK311" i="3"/>
  <c r="J311" i="3"/>
  <c r="BE311" i="3" s="1"/>
  <c r="BI310" i="3"/>
  <c r="BH310" i="3"/>
  <c r="BG310" i="3"/>
  <c r="BF310" i="3"/>
  <c r="T310" i="3"/>
  <c r="R310" i="3"/>
  <c r="P310" i="3"/>
  <c r="P307" i="3" s="1"/>
  <c r="BK310" i="3"/>
  <c r="J310" i="3"/>
  <c r="BE310" i="3"/>
  <c r="BI309" i="3"/>
  <c r="BH309" i="3"/>
  <c r="BG309" i="3"/>
  <c r="BF309" i="3"/>
  <c r="T309" i="3"/>
  <c r="T307" i="3" s="1"/>
  <c r="R309" i="3"/>
  <c r="P309" i="3"/>
  <c r="BK309" i="3"/>
  <c r="J309" i="3"/>
  <c r="BE309" i="3" s="1"/>
  <c r="BI308" i="3"/>
  <c r="BH308" i="3"/>
  <c r="BG308" i="3"/>
  <c r="BF308" i="3"/>
  <c r="T308" i="3"/>
  <c r="R308" i="3"/>
  <c r="R307" i="3" s="1"/>
  <c r="P308" i="3"/>
  <c r="BK308" i="3"/>
  <c r="BK307" i="3" s="1"/>
  <c r="J307" i="3" s="1"/>
  <c r="J80" i="3" s="1"/>
  <c r="J308" i="3"/>
  <c r="BE308" i="3"/>
  <c r="BI306" i="3"/>
  <c r="BH306" i="3"/>
  <c r="BG306" i="3"/>
  <c r="BF306" i="3"/>
  <c r="T306" i="3"/>
  <c r="R306" i="3"/>
  <c r="P306" i="3"/>
  <c r="BK306" i="3"/>
  <c r="J306" i="3"/>
  <c r="BE306" i="3"/>
  <c r="BI305" i="3"/>
  <c r="BH305" i="3"/>
  <c r="BG305" i="3"/>
  <c r="BF305" i="3"/>
  <c r="T305" i="3"/>
  <c r="R305" i="3"/>
  <c r="P305" i="3"/>
  <c r="BK305" i="3"/>
  <c r="J305" i="3"/>
  <c r="BE305" i="3" s="1"/>
  <c r="BI304" i="3"/>
  <c r="BH304" i="3"/>
  <c r="BG304" i="3"/>
  <c r="BF304" i="3"/>
  <c r="T304" i="3"/>
  <c r="R304" i="3"/>
  <c r="P304" i="3"/>
  <c r="BK304" i="3"/>
  <c r="J304" i="3"/>
  <c r="BE304" i="3"/>
  <c r="BI303" i="3"/>
  <c r="BH303" i="3"/>
  <c r="BG303" i="3"/>
  <c r="BF303" i="3"/>
  <c r="T303" i="3"/>
  <c r="T301" i="3" s="1"/>
  <c r="R303" i="3"/>
  <c r="P303" i="3"/>
  <c r="BK303" i="3"/>
  <c r="J303" i="3"/>
  <c r="BE303" i="3" s="1"/>
  <c r="BI302" i="3"/>
  <c r="BH302" i="3"/>
  <c r="BG302" i="3"/>
  <c r="BF302" i="3"/>
  <c r="T302" i="3"/>
  <c r="R302" i="3"/>
  <c r="R301" i="3" s="1"/>
  <c r="P302" i="3"/>
  <c r="P301" i="3"/>
  <c r="BK302" i="3"/>
  <c r="BK301" i="3" s="1"/>
  <c r="J301" i="3" s="1"/>
  <c r="J79" i="3" s="1"/>
  <c r="J302" i="3"/>
  <c r="BE302" i="3"/>
  <c r="BI300" i="3"/>
  <c r="BH300" i="3"/>
  <c r="BG300" i="3"/>
  <c r="BF300" i="3"/>
  <c r="T300" i="3"/>
  <c r="R300" i="3"/>
  <c r="P300" i="3"/>
  <c r="BK300" i="3"/>
  <c r="J300" i="3"/>
  <c r="BE300" i="3"/>
  <c r="BI299" i="3"/>
  <c r="BH299" i="3"/>
  <c r="BG299" i="3"/>
  <c r="BF299" i="3"/>
  <c r="T299" i="3"/>
  <c r="R299" i="3"/>
  <c r="P299" i="3"/>
  <c r="BK299" i="3"/>
  <c r="J299" i="3"/>
  <c r="BE299" i="3" s="1"/>
  <c r="BI298" i="3"/>
  <c r="BH298" i="3"/>
  <c r="BG298" i="3"/>
  <c r="BF298" i="3"/>
  <c r="T298" i="3"/>
  <c r="R298" i="3"/>
  <c r="P298" i="3"/>
  <c r="BK298" i="3"/>
  <c r="J298" i="3"/>
  <c r="BE298" i="3"/>
  <c r="BI297" i="3"/>
  <c r="BH297" i="3"/>
  <c r="BG297" i="3"/>
  <c r="BF297" i="3"/>
  <c r="T297" i="3"/>
  <c r="R297" i="3"/>
  <c r="P297" i="3"/>
  <c r="BK297" i="3"/>
  <c r="J297" i="3"/>
  <c r="BE297" i="3" s="1"/>
  <c r="BI296" i="3"/>
  <c r="BH296" i="3"/>
  <c r="BG296" i="3"/>
  <c r="BF296" i="3"/>
  <c r="T296" i="3"/>
  <c r="R296" i="3"/>
  <c r="P296" i="3"/>
  <c r="BK296" i="3"/>
  <c r="J296" i="3"/>
  <c r="BE296" i="3"/>
  <c r="BI295" i="3"/>
  <c r="BH295" i="3"/>
  <c r="BG295" i="3"/>
  <c r="BF295" i="3"/>
  <c r="T295" i="3"/>
  <c r="R295" i="3"/>
  <c r="P295" i="3"/>
  <c r="BK295" i="3"/>
  <c r="J295" i="3"/>
  <c r="BE295" i="3" s="1"/>
  <c r="BI294" i="3"/>
  <c r="BH294" i="3"/>
  <c r="BG294" i="3"/>
  <c r="BF294" i="3"/>
  <c r="T294" i="3"/>
  <c r="T293" i="3"/>
  <c r="R294" i="3"/>
  <c r="R293" i="3" s="1"/>
  <c r="P294" i="3"/>
  <c r="P293" i="3"/>
  <c r="BK294" i="3"/>
  <c r="BK293" i="3" s="1"/>
  <c r="J293" i="3" s="1"/>
  <c r="J78" i="3" s="1"/>
  <c r="J294" i="3"/>
  <c r="BE294" i="3"/>
  <c r="BI292" i="3"/>
  <c r="BH292" i="3"/>
  <c r="BG292" i="3"/>
  <c r="BF292" i="3"/>
  <c r="T292" i="3"/>
  <c r="R292" i="3"/>
  <c r="P292" i="3"/>
  <c r="BK292" i="3"/>
  <c r="J292" i="3"/>
  <c r="BE292" i="3"/>
  <c r="BI291" i="3"/>
  <c r="BH291" i="3"/>
  <c r="BG291" i="3"/>
  <c r="BF291" i="3"/>
  <c r="T291" i="3"/>
  <c r="R291" i="3"/>
  <c r="P291" i="3"/>
  <c r="BK291" i="3"/>
  <c r="J291" i="3"/>
  <c r="BE291" i="3" s="1"/>
  <c r="BI290" i="3"/>
  <c r="BH290" i="3"/>
  <c r="BG290" i="3"/>
  <c r="BF290" i="3"/>
  <c r="T290" i="3"/>
  <c r="R290" i="3"/>
  <c r="P290" i="3"/>
  <c r="BK290" i="3"/>
  <c r="J290" i="3"/>
  <c r="BE290" i="3"/>
  <c r="BI289" i="3"/>
  <c r="BH289" i="3"/>
  <c r="BG289" i="3"/>
  <c r="BF289" i="3"/>
  <c r="T289" i="3"/>
  <c r="R289" i="3"/>
  <c r="P289" i="3"/>
  <c r="BK289" i="3"/>
  <c r="J289" i="3"/>
  <c r="BE289" i="3"/>
  <c r="BI288" i="3"/>
  <c r="BH288" i="3"/>
  <c r="BG288" i="3"/>
  <c r="BF288" i="3"/>
  <c r="T288" i="3"/>
  <c r="T287" i="3"/>
  <c r="R288" i="3"/>
  <c r="R287" i="3"/>
  <c r="P288" i="3"/>
  <c r="P287" i="3"/>
  <c r="BK288" i="3"/>
  <c r="BK287" i="3"/>
  <c r="J287" i="3" s="1"/>
  <c r="J77" i="3" s="1"/>
  <c r="J288" i="3"/>
  <c r="BE288" i="3" s="1"/>
  <c r="BI286" i="3"/>
  <c r="BH286" i="3"/>
  <c r="BG286" i="3"/>
  <c r="BF286" i="3"/>
  <c r="T286" i="3"/>
  <c r="R286" i="3"/>
  <c r="P286" i="3"/>
  <c r="BK286" i="3"/>
  <c r="J286" i="3"/>
  <c r="BE286" i="3"/>
  <c r="BI285" i="3"/>
  <c r="BH285" i="3"/>
  <c r="BG285" i="3"/>
  <c r="BF285" i="3"/>
  <c r="T285" i="3"/>
  <c r="R285" i="3"/>
  <c r="P285" i="3"/>
  <c r="BK285" i="3"/>
  <c r="J285" i="3"/>
  <c r="BE285" i="3"/>
  <c r="BI284" i="3"/>
  <c r="BH284" i="3"/>
  <c r="BG284" i="3"/>
  <c r="BF284" i="3"/>
  <c r="T284" i="3"/>
  <c r="R284" i="3"/>
  <c r="P284" i="3"/>
  <c r="BK284" i="3"/>
  <c r="J284" i="3"/>
  <c r="BE284" i="3"/>
  <c r="BI283" i="3"/>
  <c r="BH283" i="3"/>
  <c r="BG283" i="3"/>
  <c r="BF283" i="3"/>
  <c r="T283" i="3"/>
  <c r="R283" i="3"/>
  <c r="P283" i="3"/>
  <c r="BK283" i="3"/>
  <c r="J283" i="3"/>
  <c r="BE283" i="3"/>
  <c r="BI282" i="3"/>
  <c r="BH282" i="3"/>
  <c r="BG282" i="3"/>
  <c r="BF282" i="3"/>
  <c r="T282" i="3"/>
  <c r="R282" i="3"/>
  <c r="P282" i="3"/>
  <c r="BK282" i="3"/>
  <c r="J282" i="3"/>
  <c r="BE282" i="3"/>
  <c r="BI281" i="3"/>
  <c r="BH281" i="3"/>
  <c r="BG281" i="3"/>
  <c r="BF281" i="3"/>
  <c r="T281" i="3"/>
  <c r="R281" i="3"/>
  <c r="P281" i="3"/>
  <c r="BK281" i="3"/>
  <c r="J281" i="3"/>
  <c r="BE281" i="3"/>
  <c r="BI280" i="3"/>
  <c r="BH280" i="3"/>
  <c r="BG280" i="3"/>
  <c r="BF280" i="3"/>
  <c r="T280" i="3"/>
  <c r="R280" i="3"/>
  <c r="P280" i="3"/>
  <c r="BK280" i="3"/>
  <c r="J280" i="3"/>
  <c r="BE280" i="3"/>
  <c r="BI279" i="3"/>
  <c r="BH279" i="3"/>
  <c r="BG279" i="3"/>
  <c r="BF279" i="3"/>
  <c r="T279" i="3"/>
  <c r="R279" i="3"/>
  <c r="P279" i="3"/>
  <c r="BK279" i="3"/>
  <c r="J279" i="3"/>
  <c r="BE279" i="3"/>
  <c r="BI278" i="3"/>
  <c r="BH278" i="3"/>
  <c r="BG278" i="3"/>
  <c r="BF278" i="3"/>
  <c r="T278" i="3"/>
  <c r="R278" i="3"/>
  <c r="P278" i="3"/>
  <c r="BK278" i="3"/>
  <c r="J278" i="3"/>
  <c r="BE278" i="3"/>
  <c r="BI277" i="3"/>
  <c r="BH277" i="3"/>
  <c r="BG277" i="3"/>
  <c r="BF277" i="3"/>
  <c r="T277" i="3"/>
  <c r="R277" i="3"/>
  <c r="P277" i="3"/>
  <c r="BK277" i="3"/>
  <c r="J277" i="3"/>
  <c r="BE277" i="3"/>
  <c r="BI276" i="3"/>
  <c r="BH276" i="3"/>
  <c r="BG276" i="3"/>
  <c r="BF276" i="3"/>
  <c r="T276" i="3"/>
  <c r="R276" i="3"/>
  <c r="P276" i="3"/>
  <c r="BK276" i="3"/>
  <c r="J276" i="3"/>
  <c r="BE276" i="3"/>
  <c r="BI275" i="3"/>
  <c r="BH275" i="3"/>
  <c r="BG275" i="3"/>
  <c r="BF275" i="3"/>
  <c r="T275" i="3"/>
  <c r="R275" i="3"/>
  <c r="P275" i="3"/>
  <c r="BK275" i="3"/>
  <c r="J275" i="3"/>
  <c r="BE275" i="3"/>
  <c r="BI274" i="3"/>
  <c r="BH274" i="3"/>
  <c r="BG274" i="3"/>
  <c r="BF274" i="3"/>
  <c r="T274" i="3"/>
  <c r="T273" i="3"/>
  <c r="R274" i="3"/>
  <c r="R273" i="3"/>
  <c r="P274" i="3"/>
  <c r="P273" i="3"/>
  <c r="BK274" i="3"/>
  <c r="BK273" i="3"/>
  <c r="J273" i="3" s="1"/>
  <c r="J76" i="3" s="1"/>
  <c r="J274" i="3"/>
  <c r="BE274" i="3" s="1"/>
  <c r="BI272" i="3"/>
  <c r="BH272" i="3"/>
  <c r="BG272" i="3"/>
  <c r="BF272" i="3"/>
  <c r="T272" i="3"/>
  <c r="R272" i="3"/>
  <c r="P272" i="3"/>
  <c r="BK272" i="3"/>
  <c r="J272" i="3"/>
  <c r="BE272" i="3"/>
  <c r="BI271" i="3"/>
  <c r="BH271" i="3"/>
  <c r="BG271" i="3"/>
  <c r="BF271" i="3"/>
  <c r="T271" i="3"/>
  <c r="R271" i="3"/>
  <c r="P271" i="3"/>
  <c r="BK271" i="3"/>
  <c r="J271" i="3"/>
  <c r="BE271" i="3"/>
  <c r="BI270" i="3"/>
  <c r="BH270" i="3"/>
  <c r="BG270" i="3"/>
  <c r="BF270" i="3"/>
  <c r="T270" i="3"/>
  <c r="R270" i="3"/>
  <c r="P270" i="3"/>
  <c r="BK270" i="3"/>
  <c r="J270" i="3"/>
  <c r="BE270" i="3"/>
  <c r="BI269" i="3"/>
  <c r="BH269" i="3"/>
  <c r="BG269" i="3"/>
  <c r="BF269" i="3"/>
  <c r="T269" i="3"/>
  <c r="R269" i="3"/>
  <c r="P269" i="3"/>
  <c r="BK269" i="3"/>
  <c r="J269" i="3"/>
  <c r="BE269" i="3"/>
  <c r="BI268" i="3"/>
  <c r="BH268" i="3"/>
  <c r="BG268" i="3"/>
  <c r="BF268" i="3"/>
  <c r="T268" i="3"/>
  <c r="R268" i="3"/>
  <c r="P268" i="3"/>
  <c r="BK268" i="3"/>
  <c r="J268" i="3"/>
  <c r="BE268" i="3"/>
  <c r="BI267" i="3"/>
  <c r="BH267" i="3"/>
  <c r="BG267" i="3"/>
  <c r="BF267" i="3"/>
  <c r="T267" i="3"/>
  <c r="R267" i="3"/>
  <c r="P267" i="3"/>
  <c r="BK267" i="3"/>
  <c r="J267" i="3"/>
  <c r="BE267" i="3"/>
  <c r="BI266" i="3"/>
  <c r="BH266" i="3"/>
  <c r="BG266" i="3"/>
  <c r="BF266" i="3"/>
  <c r="T266" i="3"/>
  <c r="T265" i="3"/>
  <c r="R266" i="3"/>
  <c r="R265" i="3"/>
  <c r="P266" i="3"/>
  <c r="P265" i="3"/>
  <c r="BK266" i="3"/>
  <c r="BK265" i="3"/>
  <c r="J265" i="3" s="1"/>
  <c r="J75" i="3" s="1"/>
  <c r="J266" i="3"/>
  <c r="BE266" i="3" s="1"/>
  <c r="BI264" i="3"/>
  <c r="BH264" i="3"/>
  <c r="BG264" i="3"/>
  <c r="BF264" i="3"/>
  <c r="T264" i="3"/>
  <c r="R264" i="3"/>
  <c r="P264" i="3"/>
  <c r="BK264" i="3"/>
  <c r="J264" i="3"/>
  <c r="BE264" i="3"/>
  <c r="BI263" i="3"/>
  <c r="BH263" i="3"/>
  <c r="BG263" i="3"/>
  <c r="BF263" i="3"/>
  <c r="T263" i="3"/>
  <c r="R263" i="3"/>
  <c r="P263" i="3"/>
  <c r="BK263" i="3"/>
  <c r="J263" i="3"/>
  <c r="BE263" i="3"/>
  <c r="BI262" i="3"/>
  <c r="BH262" i="3"/>
  <c r="BG262" i="3"/>
  <c r="BF262" i="3"/>
  <c r="T262" i="3"/>
  <c r="R262" i="3"/>
  <c r="P262" i="3"/>
  <c r="BK262" i="3"/>
  <c r="J262" i="3"/>
  <c r="BE262" i="3"/>
  <c r="BI261" i="3"/>
  <c r="BH261" i="3"/>
  <c r="BG261" i="3"/>
  <c r="BF261" i="3"/>
  <c r="T261" i="3"/>
  <c r="R261" i="3"/>
  <c r="P261" i="3"/>
  <c r="BK261" i="3"/>
  <c r="J261" i="3"/>
  <c r="BE261" i="3"/>
  <c r="BI260" i="3"/>
  <c r="BH260" i="3"/>
  <c r="BG260" i="3"/>
  <c r="BF260" i="3"/>
  <c r="T260" i="3"/>
  <c r="R260" i="3"/>
  <c r="P260" i="3"/>
  <c r="BK260" i="3"/>
  <c r="J260" i="3"/>
  <c r="BE260" i="3"/>
  <c r="BI259" i="3"/>
  <c r="BH259" i="3"/>
  <c r="BG259" i="3"/>
  <c r="BF259" i="3"/>
  <c r="T259" i="3"/>
  <c r="R259" i="3"/>
  <c r="P259" i="3"/>
  <c r="BK259" i="3"/>
  <c r="J259" i="3"/>
  <c r="BE259" i="3"/>
  <c r="BI258" i="3"/>
  <c r="BH258" i="3"/>
  <c r="BG258" i="3"/>
  <c r="BF258" i="3"/>
  <c r="T258" i="3"/>
  <c r="R258" i="3"/>
  <c r="P258" i="3"/>
  <c r="BK258" i="3"/>
  <c r="J258" i="3"/>
  <c r="BE258" i="3"/>
  <c r="BI257" i="3"/>
  <c r="BH257" i="3"/>
  <c r="BG257" i="3"/>
  <c r="BF257" i="3"/>
  <c r="T257" i="3"/>
  <c r="T256" i="3"/>
  <c r="R257" i="3"/>
  <c r="R256" i="3"/>
  <c r="P257" i="3"/>
  <c r="P256" i="3"/>
  <c r="BK257" i="3"/>
  <c r="BK256" i="3"/>
  <c r="J256" i="3" s="1"/>
  <c r="J74" i="3" s="1"/>
  <c r="J257" i="3"/>
  <c r="BE257" i="3" s="1"/>
  <c r="BI255" i="3"/>
  <c r="BH255" i="3"/>
  <c r="BG255" i="3"/>
  <c r="BF255" i="3"/>
  <c r="T255" i="3"/>
  <c r="R255" i="3"/>
  <c r="P255" i="3"/>
  <c r="BK255" i="3"/>
  <c r="J255" i="3"/>
  <c r="BE255" i="3"/>
  <c r="BI254" i="3"/>
  <c r="BH254" i="3"/>
  <c r="BG254" i="3"/>
  <c r="BF254" i="3"/>
  <c r="T254" i="3"/>
  <c r="R254" i="3"/>
  <c r="P254" i="3"/>
  <c r="BK254" i="3"/>
  <c r="J254" i="3"/>
  <c r="BE254" i="3"/>
  <c r="BI253" i="3"/>
  <c r="BH253" i="3"/>
  <c r="BG253" i="3"/>
  <c r="BF253" i="3"/>
  <c r="T253" i="3"/>
  <c r="R253" i="3"/>
  <c r="P253" i="3"/>
  <c r="BK253" i="3"/>
  <c r="J253" i="3"/>
  <c r="BE253" i="3"/>
  <c r="BI252" i="3"/>
  <c r="BH252" i="3"/>
  <c r="BG252" i="3"/>
  <c r="BF252" i="3"/>
  <c r="T252" i="3"/>
  <c r="R252" i="3"/>
  <c r="P252" i="3"/>
  <c r="BK252" i="3"/>
  <c r="J252" i="3"/>
  <c r="BE252" i="3"/>
  <c r="BI251" i="3"/>
  <c r="BH251" i="3"/>
  <c r="BG251" i="3"/>
  <c r="BF251" i="3"/>
  <c r="T251" i="3"/>
  <c r="R251" i="3"/>
  <c r="P251" i="3"/>
  <c r="BK251" i="3"/>
  <c r="J251" i="3"/>
  <c r="BE251" i="3"/>
  <c r="BI250" i="3"/>
  <c r="BH250" i="3"/>
  <c r="BG250" i="3"/>
  <c r="BF250" i="3"/>
  <c r="T250" i="3"/>
  <c r="R250" i="3"/>
  <c r="P250" i="3"/>
  <c r="BK250" i="3"/>
  <c r="J250" i="3"/>
  <c r="BE250" i="3"/>
  <c r="BI249" i="3"/>
  <c r="BH249" i="3"/>
  <c r="BG249" i="3"/>
  <c r="BF249" i="3"/>
  <c r="T249" i="3"/>
  <c r="R249" i="3"/>
  <c r="P249" i="3"/>
  <c r="BK249" i="3"/>
  <c r="J249" i="3"/>
  <c r="BE249" i="3"/>
  <c r="BI248" i="3"/>
  <c r="BH248" i="3"/>
  <c r="BG248" i="3"/>
  <c r="BF248" i="3"/>
  <c r="T248" i="3"/>
  <c r="R248" i="3"/>
  <c r="P248" i="3"/>
  <c r="BK248" i="3"/>
  <c r="J248" i="3"/>
  <c r="BE248" i="3"/>
  <c r="BI247" i="3"/>
  <c r="BH247" i="3"/>
  <c r="BG247" i="3"/>
  <c r="BF247" i="3"/>
  <c r="T247" i="3"/>
  <c r="R247" i="3"/>
  <c r="P247" i="3"/>
  <c r="BK247" i="3"/>
  <c r="J247" i="3"/>
  <c r="BE247" i="3"/>
  <c r="BI246" i="3"/>
  <c r="BH246" i="3"/>
  <c r="BG246" i="3"/>
  <c r="BF246" i="3"/>
  <c r="T246" i="3"/>
  <c r="R246" i="3"/>
  <c r="P246" i="3"/>
  <c r="BK246" i="3"/>
  <c r="J246" i="3"/>
  <c r="BE246" i="3"/>
  <c r="BI245" i="3"/>
  <c r="BH245" i="3"/>
  <c r="BG245" i="3"/>
  <c r="BF245" i="3"/>
  <c r="T245" i="3"/>
  <c r="R245" i="3"/>
  <c r="P245" i="3"/>
  <c r="BK245" i="3"/>
  <c r="J245" i="3"/>
  <c r="BE245" i="3"/>
  <c r="BI244" i="3"/>
  <c r="BH244" i="3"/>
  <c r="BG244" i="3"/>
  <c r="BF244" i="3"/>
  <c r="T244" i="3"/>
  <c r="R244" i="3"/>
  <c r="P244" i="3"/>
  <c r="BK244" i="3"/>
  <c r="J244" i="3"/>
  <c r="BE244" i="3"/>
  <c r="BI243" i="3"/>
  <c r="BH243" i="3"/>
  <c r="BG243" i="3"/>
  <c r="BF243" i="3"/>
  <c r="T243" i="3"/>
  <c r="R243" i="3"/>
  <c r="P243" i="3"/>
  <c r="BK243" i="3"/>
  <c r="J243" i="3"/>
  <c r="BE243" i="3"/>
  <c r="BI242" i="3"/>
  <c r="BH242" i="3"/>
  <c r="BG242" i="3"/>
  <c r="BF242" i="3"/>
  <c r="T242" i="3"/>
  <c r="R242" i="3"/>
  <c r="P242" i="3"/>
  <c r="BK242" i="3"/>
  <c r="J242" i="3"/>
  <c r="BE242" i="3"/>
  <c r="BI241" i="3"/>
  <c r="BH241" i="3"/>
  <c r="BG241" i="3"/>
  <c r="BF241" i="3"/>
  <c r="T241" i="3"/>
  <c r="R241" i="3"/>
  <c r="P241" i="3"/>
  <c r="BK241" i="3"/>
  <c r="J241" i="3"/>
  <c r="BE241" i="3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R238" i="3"/>
  <c r="P238" i="3"/>
  <c r="BK238" i="3"/>
  <c r="J238" i="3"/>
  <c r="BE238" i="3"/>
  <c r="BI237" i="3"/>
  <c r="BH237" i="3"/>
  <c r="BG237" i="3"/>
  <c r="BF237" i="3"/>
  <c r="T237" i="3"/>
  <c r="R237" i="3"/>
  <c r="P237" i="3"/>
  <c r="BK237" i="3"/>
  <c r="J237" i="3"/>
  <c r="BE237" i="3"/>
  <c r="BI236" i="3"/>
  <c r="BH236" i="3"/>
  <c r="BG236" i="3"/>
  <c r="BF236" i="3"/>
  <c r="T236" i="3"/>
  <c r="R236" i="3"/>
  <c r="P236" i="3"/>
  <c r="BK236" i="3"/>
  <c r="J236" i="3"/>
  <c r="BE236" i="3"/>
  <c r="BI235" i="3"/>
  <c r="BH235" i="3"/>
  <c r="BG235" i="3"/>
  <c r="BF235" i="3"/>
  <c r="T235" i="3"/>
  <c r="R235" i="3"/>
  <c r="P235" i="3"/>
  <c r="BK235" i="3"/>
  <c r="J235" i="3"/>
  <c r="BE235" i="3"/>
  <c r="BI234" i="3"/>
  <c r="BH234" i="3"/>
  <c r="BG234" i="3"/>
  <c r="BF234" i="3"/>
  <c r="T234" i="3"/>
  <c r="R234" i="3"/>
  <c r="P234" i="3"/>
  <c r="BK234" i="3"/>
  <c r="J234" i="3"/>
  <c r="BE234" i="3"/>
  <c r="BI233" i="3"/>
  <c r="BH233" i="3"/>
  <c r="BG233" i="3"/>
  <c r="BF233" i="3"/>
  <c r="T233" i="3"/>
  <c r="R233" i="3"/>
  <c r="P233" i="3"/>
  <c r="BK233" i="3"/>
  <c r="J233" i="3"/>
  <c r="BE233" i="3"/>
  <c r="BI232" i="3"/>
  <c r="BH232" i="3"/>
  <c r="BG232" i="3"/>
  <c r="BF232" i="3"/>
  <c r="T232" i="3"/>
  <c r="R232" i="3"/>
  <c r="P232" i="3"/>
  <c r="BK232" i="3"/>
  <c r="J232" i="3"/>
  <c r="BE232" i="3"/>
  <c r="BI231" i="3"/>
  <c r="BH231" i="3"/>
  <c r="BG231" i="3"/>
  <c r="BF231" i="3"/>
  <c r="T231" i="3"/>
  <c r="R231" i="3"/>
  <c r="P231" i="3"/>
  <c r="BK231" i="3"/>
  <c r="J231" i="3"/>
  <c r="BE231" i="3"/>
  <c r="BI230" i="3"/>
  <c r="BH230" i="3"/>
  <c r="BG230" i="3"/>
  <c r="BF230" i="3"/>
  <c r="T230" i="3"/>
  <c r="R230" i="3"/>
  <c r="P230" i="3"/>
  <c r="BK230" i="3"/>
  <c r="J230" i="3"/>
  <c r="BE230" i="3"/>
  <c r="BI229" i="3"/>
  <c r="BH229" i="3"/>
  <c r="BG229" i="3"/>
  <c r="BF229" i="3"/>
  <c r="T229" i="3"/>
  <c r="R229" i="3"/>
  <c r="P229" i="3"/>
  <c r="BK229" i="3"/>
  <c r="J229" i="3"/>
  <c r="BE229" i="3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R227" i="3"/>
  <c r="P227" i="3"/>
  <c r="BK227" i="3"/>
  <c r="J227" i="3"/>
  <c r="BE227" i="3"/>
  <c r="BI226" i="3"/>
  <c r="BH226" i="3"/>
  <c r="BG226" i="3"/>
  <c r="BF226" i="3"/>
  <c r="T226" i="3"/>
  <c r="R226" i="3"/>
  <c r="P226" i="3"/>
  <c r="BK226" i="3"/>
  <c r="J226" i="3"/>
  <c r="BE226" i="3"/>
  <c r="BI225" i="3"/>
  <c r="BH225" i="3"/>
  <c r="BG225" i="3"/>
  <c r="BF225" i="3"/>
  <c r="T225" i="3"/>
  <c r="R225" i="3"/>
  <c r="P225" i="3"/>
  <c r="BK225" i="3"/>
  <c r="J225" i="3"/>
  <c r="BE225" i="3"/>
  <c r="BI224" i="3"/>
  <c r="BH224" i="3"/>
  <c r="BG224" i="3"/>
  <c r="BF224" i="3"/>
  <c r="T224" i="3"/>
  <c r="R224" i="3"/>
  <c r="P224" i="3"/>
  <c r="BK224" i="3"/>
  <c r="J224" i="3"/>
  <c r="BE224" i="3"/>
  <c r="BI223" i="3"/>
  <c r="BH223" i="3"/>
  <c r="BG223" i="3"/>
  <c r="BF223" i="3"/>
  <c r="T223" i="3"/>
  <c r="T222" i="3"/>
  <c r="R223" i="3"/>
  <c r="R222" i="3"/>
  <c r="P223" i="3"/>
  <c r="P222" i="3"/>
  <c r="BK223" i="3"/>
  <c r="BK222" i="3"/>
  <c r="J222" i="3" s="1"/>
  <c r="J73" i="3" s="1"/>
  <c r="J223" i="3"/>
  <c r="BE223" i="3" s="1"/>
  <c r="BI221" i="3"/>
  <c r="BH221" i="3"/>
  <c r="BG221" i="3"/>
  <c r="BF221" i="3"/>
  <c r="T221" i="3"/>
  <c r="R221" i="3"/>
  <c r="P221" i="3"/>
  <c r="BK221" i="3"/>
  <c r="J221" i="3"/>
  <c r="BE221" i="3"/>
  <c r="BI220" i="3"/>
  <c r="BH220" i="3"/>
  <c r="BG220" i="3"/>
  <c r="BF220" i="3"/>
  <c r="T220" i="3"/>
  <c r="R220" i="3"/>
  <c r="P220" i="3"/>
  <c r="BK220" i="3"/>
  <c r="J220" i="3"/>
  <c r="BE220" i="3"/>
  <c r="BI219" i="3"/>
  <c r="BH219" i="3"/>
  <c r="BG219" i="3"/>
  <c r="BF219" i="3"/>
  <c r="T219" i="3"/>
  <c r="R219" i="3"/>
  <c r="P219" i="3"/>
  <c r="BK219" i="3"/>
  <c r="J219" i="3"/>
  <c r="BE219" i="3"/>
  <c r="BI218" i="3"/>
  <c r="BH218" i="3"/>
  <c r="BG218" i="3"/>
  <c r="BF218" i="3"/>
  <c r="T218" i="3"/>
  <c r="R218" i="3"/>
  <c r="P218" i="3"/>
  <c r="BK218" i="3"/>
  <c r="J218" i="3"/>
  <c r="BE218" i="3"/>
  <c r="BI217" i="3"/>
  <c r="BH217" i="3"/>
  <c r="BG217" i="3"/>
  <c r="BF217" i="3"/>
  <c r="T217" i="3"/>
  <c r="R217" i="3"/>
  <c r="P217" i="3"/>
  <c r="BK217" i="3"/>
  <c r="J217" i="3"/>
  <c r="BE217" i="3"/>
  <c r="BI216" i="3"/>
  <c r="BH216" i="3"/>
  <c r="BG216" i="3"/>
  <c r="BF216" i="3"/>
  <c r="T216" i="3"/>
  <c r="R216" i="3"/>
  <c r="P216" i="3"/>
  <c r="BK216" i="3"/>
  <c r="J216" i="3"/>
  <c r="BE216" i="3"/>
  <c r="BI215" i="3"/>
  <c r="BH215" i="3"/>
  <c r="BG215" i="3"/>
  <c r="BF215" i="3"/>
  <c r="T215" i="3"/>
  <c r="R215" i="3"/>
  <c r="P215" i="3"/>
  <c r="BK215" i="3"/>
  <c r="J215" i="3"/>
  <c r="BE215" i="3"/>
  <c r="BI214" i="3"/>
  <c r="BH214" i="3"/>
  <c r="BG214" i="3"/>
  <c r="BF214" i="3"/>
  <c r="T214" i="3"/>
  <c r="R214" i="3"/>
  <c r="P214" i="3"/>
  <c r="BK214" i="3"/>
  <c r="J214" i="3"/>
  <c r="BE214" i="3"/>
  <c r="BI213" i="3"/>
  <c r="BH213" i="3"/>
  <c r="BG213" i="3"/>
  <c r="BF213" i="3"/>
  <c r="T213" i="3"/>
  <c r="R213" i="3"/>
  <c r="P213" i="3"/>
  <c r="BK213" i="3"/>
  <c r="J213" i="3"/>
  <c r="BE213" i="3"/>
  <c r="BI212" i="3"/>
  <c r="BH212" i="3"/>
  <c r="BG212" i="3"/>
  <c r="BF212" i="3"/>
  <c r="T212" i="3"/>
  <c r="R212" i="3"/>
  <c r="P212" i="3"/>
  <c r="BK212" i="3"/>
  <c r="J212" i="3"/>
  <c r="BE212" i="3"/>
  <c r="BI211" i="3"/>
  <c r="BH211" i="3"/>
  <c r="BG211" i="3"/>
  <c r="BF211" i="3"/>
  <c r="T211" i="3"/>
  <c r="R211" i="3"/>
  <c r="P211" i="3"/>
  <c r="BK211" i="3"/>
  <c r="J211" i="3"/>
  <c r="BE211" i="3"/>
  <c r="BI210" i="3"/>
  <c r="BH210" i="3"/>
  <c r="BG210" i="3"/>
  <c r="BF210" i="3"/>
  <c r="T210" i="3"/>
  <c r="R210" i="3"/>
  <c r="P210" i="3"/>
  <c r="BK210" i="3"/>
  <c r="J210" i="3"/>
  <c r="BE210" i="3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/>
  <c r="BI207" i="3"/>
  <c r="BH207" i="3"/>
  <c r="BG207" i="3"/>
  <c r="BF207" i="3"/>
  <c r="T207" i="3"/>
  <c r="R207" i="3"/>
  <c r="P207" i="3"/>
  <c r="BK207" i="3"/>
  <c r="J207" i="3"/>
  <c r="BE207" i="3"/>
  <c r="BI206" i="3"/>
  <c r="BH206" i="3"/>
  <c r="BG206" i="3"/>
  <c r="BF206" i="3"/>
  <c r="T206" i="3"/>
  <c r="R206" i="3"/>
  <c r="P206" i="3"/>
  <c r="BK206" i="3"/>
  <c r="J206" i="3"/>
  <c r="BE206" i="3"/>
  <c r="BI205" i="3"/>
  <c r="BH205" i="3"/>
  <c r="BG205" i="3"/>
  <c r="BF205" i="3"/>
  <c r="T205" i="3"/>
  <c r="R205" i="3"/>
  <c r="P205" i="3"/>
  <c r="BK205" i="3"/>
  <c r="J205" i="3"/>
  <c r="BE205" i="3"/>
  <c r="BI204" i="3"/>
  <c r="BH204" i="3"/>
  <c r="BG204" i="3"/>
  <c r="BF204" i="3"/>
  <c r="T204" i="3"/>
  <c r="R204" i="3"/>
  <c r="P204" i="3"/>
  <c r="BK204" i="3"/>
  <c r="J204" i="3"/>
  <c r="BE204" i="3"/>
  <c r="BI203" i="3"/>
  <c r="BH203" i="3"/>
  <c r="BG203" i="3"/>
  <c r="BF203" i="3"/>
  <c r="T203" i="3"/>
  <c r="R203" i="3"/>
  <c r="P203" i="3"/>
  <c r="BK203" i="3"/>
  <c r="J203" i="3"/>
  <c r="BE203" i="3"/>
  <c r="BI202" i="3"/>
  <c r="BH202" i="3"/>
  <c r="BG202" i="3"/>
  <c r="BF202" i="3"/>
  <c r="T202" i="3"/>
  <c r="R202" i="3"/>
  <c r="P202" i="3"/>
  <c r="BK202" i="3"/>
  <c r="J202" i="3"/>
  <c r="BE202" i="3"/>
  <c r="BI201" i="3"/>
  <c r="BH201" i="3"/>
  <c r="BG201" i="3"/>
  <c r="BF201" i="3"/>
  <c r="T201" i="3"/>
  <c r="T200" i="3"/>
  <c r="R201" i="3"/>
  <c r="R200" i="3"/>
  <c r="P201" i="3"/>
  <c r="P200" i="3"/>
  <c r="BK201" i="3"/>
  <c r="BK200" i="3"/>
  <c r="J200" i="3" s="1"/>
  <c r="J72" i="3" s="1"/>
  <c r="J201" i="3"/>
  <c r="BE201" i="3" s="1"/>
  <c r="BI199" i="3"/>
  <c r="BH199" i="3"/>
  <c r="BG199" i="3"/>
  <c r="BF199" i="3"/>
  <c r="T199" i="3"/>
  <c r="R199" i="3"/>
  <c r="P199" i="3"/>
  <c r="BK199" i="3"/>
  <c r="J199" i="3"/>
  <c r="BE199" i="3"/>
  <c r="BI198" i="3"/>
  <c r="BH198" i="3"/>
  <c r="BG198" i="3"/>
  <c r="BF198" i="3"/>
  <c r="T198" i="3"/>
  <c r="R198" i="3"/>
  <c r="P198" i="3"/>
  <c r="BK198" i="3"/>
  <c r="J198" i="3"/>
  <c r="BE198" i="3"/>
  <c r="BI197" i="3"/>
  <c r="BH197" i="3"/>
  <c r="BG197" i="3"/>
  <c r="BF197" i="3"/>
  <c r="T197" i="3"/>
  <c r="R197" i="3"/>
  <c r="P197" i="3"/>
  <c r="BK197" i="3"/>
  <c r="J197" i="3"/>
  <c r="BE197" i="3"/>
  <c r="BI196" i="3"/>
  <c r="BH196" i="3"/>
  <c r="BG196" i="3"/>
  <c r="BF196" i="3"/>
  <c r="T196" i="3"/>
  <c r="R196" i="3"/>
  <c r="P196" i="3"/>
  <c r="BK196" i="3"/>
  <c r="J196" i="3"/>
  <c r="BE196" i="3"/>
  <c r="BI195" i="3"/>
  <c r="BH195" i="3"/>
  <c r="BG195" i="3"/>
  <c r="BF195" i="3"/>
  <c r="T195" i="3"/>
  <c r="R195" i="3"/>
  <c r="P195" i="3"/>
  <c r="BK195" i="3"/>
  <c r="J195" i="3"/>
  <c r="BE195" i="3"/>
  <c r="BI194" i="3"/>
  <c r="BH194" i="3"/>
  <c r="BG194" i="3"/>
  <c r="BF194" i="3"/>
  <c r="T194" i="3"/>
  <c r="R194" i="3"/>
  <c r="P194" i="3"/>
  <c r="BK194" i="3"/>
  <c r="J194" i="3"/>
  <c r="BE194" i="3"/>
  <c r="BI193" i="3"/>
  <c r="BH193" i="3"/>
  <c r="BG193" i="3"/>
  <c r="BF193" i="3"/>
  <c r="T193" i="3"/>
  <c r="R193" i="3"/>
  <c r="P193" i="3"/>
  <c r="BK193" i="3"/>
  <c r="J193" i="3"/>
  <c r="BE193" i="3"/>
  <c r="BI192" i="3"/>
  <c r="BH192" i="3"/>
  <c r="BG192" i="3"/>
  <c r="BF192" i="3"/>
  <c r="T192" i="3"/>
  <c r="R192" i="3"/>
  <c r="P192" i="3"/>
  <c r="BK192" i="3"/>
  <c r="J192" i="3"/>
  <c r="BE192" i="3"/>
  <c r="BI191" i="3"/>
  <c r="BH191" i="3"/>
  <c r="BG191" i="3"/>
  <c r="BF191" i="3"/>
  <c r="T191" i="3"/>
  <c r="T190" i="3"/>
  <c r="R191" i="3"/>
  <c r="R190" i="3"/>
  <c r="P191" i="3"/>
  <c r="P190" i="3"/>
  <c r="BK191" i="3"/>
  <c r="BK190" i="3"/>
  <c r="J190" i="3" s="1"/>
  <c r="J71" i="3" s="1"/>
  <c r="J191" i="3"/>
  <c r="BE191" i="3" s="1"/>
  <c r="BI189" i="3"/>
  <c r="BH189" i="3"/>
  <c r="BG189" i="3"/>
  <c r="BF189" i="3"/>
  <c r="T189" i="3"/>
  <c r="R189" i="3"/>
  <c r="P189" i="3"/>
  <c r="BK189" i="3"/>
  <c r="J189" i="3"/>
  <c r="BE189" i="3"/>
  <c r="BI188" i="3"/>
  <c r="BH188" i="3"/>
  <c r="BG188" i="3"/>
  <c r="BF188" i="3"/>
  <c r="T188" i="3"/>
  <c r="R188" i="3"/>
  <c r="P188" i="3"/>
  <c r="BK188" i="3"/>
  <c r="J188" i="3"/>
  <c r="BE188" i="3"/>
  <c r="BI187" i="3"/>
  <c r="BH187" i="3"/>
  <c r="BG187" i="3"/>
  <c r="BF187" i="3"/>
  <c r="T187" i="3"/>
  <c r="R187" i="3"/>
  <c r="P187" i="3"/>
  <c r="BK187" i="3"/>
  <c r="J187" i="3"/>
  <c r="BE187" i="3"/>
  <c r="BI186" i="3"/>
  <c r="BH186" i="3"/>
  <c r="BG186" i="3"/>
  <c r="BF186" i="3"/>
  <c r="T186" i="3"/>
  <c r="R186" i="3"/>
  <c r="P186" i="3"/>
  <c r="BK186" i="3"/>
  <c r="J186" i="3"/>
  <c r="BE186" i="3"/>
  <c r="BI185" i="3"/>
  <c r="BH185" i="3"/>
  <c r="BG185" i="3"/>
  <c r="BF185" i="3"/>
  <c r="T185" i="3"/>
  <c r="T184" i="3"/>
  <c r="R185" i="3"/>
  <c r="R184" i="3"/>
  <c r="P185" i="3"/>
  <c r="P184" i="3"/>
  <c r="BK185" i="3"/>
  <c r="BK184" i="3"/>
  <c r="J184" i="3" s="1"/>
  <c r="J70" i="3" s="1"/>
  <c r="J185" i="3"/>
  <c r="BE185" i="3" s="1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R180" i="3"/>
  <c r="P180" i="3"/>
  <c r="BK180" i="3"/>
  <c r="J180" i="3"/>
  <c r="BE180" i="3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/>
  <c r="BI177" i="3"/>
  <c r="BH177" i="3"/>
  <c r="BG177" i="3"/>
  <c r="BF177" i="3"/>
  <c r="T177" i="3"/>
  <c r="R177" i="3"/>
  <c r="P177" i="3"/>
  <c r="BK177" i="3"/>
  <c r="J177" i="3"/>
  <c r="BE177" i="3"/>
  <c r="BI176" i="3"/>
  <c r="BH176" i="3"/>
  <c r="BG176" i="3"/>
  <c r="BF176" i="3"/>
  <c r="T176" i="3"/>
  <c r="T175" i="3"/>
  <c r="R176" i="3"/>
  <c r="R175" i="3"/>
  <c r="P176" i="3"/>
  <c r="P175" i="3"/>
  <c r="BK176" i="3"/>
  <c r="BK175" i="3"/>
  <c r="J175" i="3" s="1"/>
  <c r="J69" i="3" s="1"/>
  <c r="J176" i="3"/>
  <c r="BE176" i="3" s="1"/>
  <c r="BI174" i="3"/>
  <c r="BH174" i="3"/>
  <c r="BG174" i="3"/>
  <c r="BF174" i="3"/>
  <c r="T174" i="3"/>
  <c r="R174" i="3"/>
  <c r="P174" i="3"/>
  <c r="BK174" i="3"/>
  <c r="J174" i="3"/>
  <c r="BE174" i="3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R172" i="3"/>
  <c r="P172" i="3"/>
  <c r="BK172" i="3"/>
  <c r="J172" i="3"/>
  <c r="BE172" i="3"/>
  <c r="BI171" i="3"/>
  <c r="BH171" i="3"/>
  <c r="BG171" i="3"/>
  <c r="BF171" i="3"/>
  <c r="T171" i="3"/>
  <c r="R171" i="3"/>
  <c r="P171" i="3"/>
  <c r="BK171" i="3"/>
  <c r="J171" i="3"/>
  <c r="BE171" i="3"/>
  <c r="BI170" i="3"/>
  <c r="BH170" i="3"/>
  <c r="BG170" i="3"/>
  <c r="BF170" i="3"/>
  <c r="T170" i="3"/>
  <c r="R170" i="3"/>
  <c r="P170" i="3"/>
  <c r="BK170" i="3"/>
  <c r="J170" i="3"/>
  <c r="BE170" i="3"/>
  <c r="BI169" i="3"/>
  <c r="BH169" i="3"/>
  <c r="BG169" i="3"/>
  <c r="BF169" i="3"/>
  <c r="T169" i="3"/>
  <c r="R169" i="3"/>
  <c r="P169" i="3"/>
  <c r="BK169" i="3"/>
  <c r="J169" i="3"/>
  <c r="BE169" i="3"/>
  <c r="BI168" i="3"/>
  <c r="BH168" i="3"/>
  <c r="BG168" i="3"/>
  <c r="BF168" i="3"/>
  <c r="T168" i="3"/>
  <c r="T167" i="3"/>
  <c r="T166" i="3" s="1"/>
  <c r="R168" i="3"/>
  <c r="R167" i="3" s="1"/>
  <c r="P168" i="3"/>
  <c r="P167" i="3"/>
  <c r="P166" i="3" s="1"/>
  <c r="BK168" i="3"/>
  <c r="BK167" i="3" s="1"/>
  <c r="J168" i="3"/>
  <c r="BE168" i="3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/>
  <c r="BI161" i="3"/>
  <c r="BH161" i="3"/>
  <c r="BG161" i="3"/>
  <c r="BF161" i="3"/>
  <c r="T161" i="3"/>
  <c r="T160" i="3"/>
  <c r="R161" i="3"/>
  <c r="R160" i="3"/>
  <c r="P161" i="3"/>
  <c r="P160" i="3"/>
  <c r="BK161" i="3"/>
  <c r="BK160" i="3"/>
  <c r="J160" i="3" s="1"/>
  <c r="J66" i="3" s="1"/>
  <c r="J161" i="3"/>
  <c r="BE161" i="3" s="1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T157" i="3"/>
  <c r="R158" i="3"/>
  <c r="R157" i="3"/>
  <c r="P158" i="3"/>
  <c r="P157" i="3"/>
  <c r="BK158" i="3"/>
  <c r="BK157" i="3"/>
  <c r="J157" i="3" s="1"/>
  <c r="J65" i="3" s="1"/>
  <c r="J158" i="3"/>
  <c r="BE158" i="3" s="1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T139" i="3"/>
  <c r="R140" i="3"/>
  <c r="R139" i="3"/>
  <c r="P140" i="3"/>
  <c r="P139" i="3"/>
  <c r="BK140" i="3"/>
  <c r="BK139" i="3"/>
  <c r="J139" i="3" s="1"/>
  <c r="J64" i="3" s="1"/>
  <c r="J140" i="3"/>
  <c r="BE140" i="3" s="1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T123" i="3"/>
  <c r="R124" i="3"/>
  <c r="R123" i="3"/>
  <c r="P124" i="3"/>
  <c r="P123" i="3"/>
  <c r="BK124" i="3"/>
  <c r="BK123" i="3"/>
  <c r="J123" i="3" s="1"/>
  <c r="J63" i="3" s="1"/>
  <c r="J124" i="3"/>
  <c r="BE124" i="3" s="1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T118" i="3"/>
  <c r="R119" i="3"/>
  <c r="R118" i="3"/>
  <c r="P119" i="3"/>
  <c r="P118" i="3"/>
  <c r="BK119" i="3"/>
  <c r="BK118" i="3"/>
  <c r="J118" i="3" s="1"/>
  <c r="J62" i="3" s="1"/>
  <c r="J119" i="3"/>
  <c r="BE119" i="3" s="1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F37" i="3"/>
  <c r="BD56" i="1" s="1"/>
  <c r="BH109" i="3"/>
  <c r="F36" i="3" s="1"/>
  <c r="BC56" i="1" s="1"/>
  <c r="BG109" i="3"/>
  <c r="F35" i="3"/>
  <c r="BB56" i="1" s="1"/>
  <c r="BF109" i="3"/>
  <c r="J34" i="3" s="1"/>
  <c r="AW56" i="1" s="1"/>
  <c r="T109" i="3"/>
  <c r="T108" i="3"/>
  <c r="T107" i="3" s="1"/>
  <c r="R109" i="3"/>
  <c r="R108" i="3"/>
  <c r="R107" i="3" s="1"/>
  <c r="P109" i="3"/>
  <c r="P108" i="3"/>
  <c r="P107" i="3" s="1"/>
  <c r="P106" i="3" s="1"/>
  <c r="AU56" i="1" s="1"/>
  <c r="BK109" i="3"/>
  <c r="BK108" i="3" s="1"/>
  <c r="J109" i="3"/>
  <c r="BE109" i="3" s="1"/>
  <c r="J103" i="3"/>
  <c r="J102" i="3"/>
  <c r="F102" i="3"/>
  <c r="F100" i="3"/>
  <c r="E98" i="3"/>
  <c r="J55" i="3"/>
  <c r="J54" i="3"/>
  <c r="F54" i="3"/>
  <c r="F52" i="3"/>
  <c r="E50" i="3"/>
  <c r="J18" i="3"/>
  <c r="E18" i="3"/>
  <c r="F103" i="3" s="1"/>
  <c r="F55" i="3"/>
  <c r="J17" i="3"/>
  <c r="J12" i="3"/>
  <c r="J100" i="3" s="1"/>
  <c r="J52" i="3"/>
  <c r="E7" i="3"/>
  <c r="E48" i="3" s="1"/>
  <c r="E96" i="3"/>
  <c r="J37" i="2"/>
  <c r="J36" i="2"/>
  <c r="AY55" i="1"/>
  <c r="J35" i="2"/>
  <c r="AX55" i="1"/>
  <c r="BI399" i="2"/>
  <c r="BH399" i="2"/>
  <c r="BG399" i="2"/>
  <c r="BF399" i="2"/>
  <c r="T399" i="2"/>
  <c r="T398" i="2"/>
  <c r="R399" i="2"/>
  <c r="R398" i="2"/>
  <c r="P399" i="2"/>
  <c r="P398" i="2"/>
  <c r="BK399" i="2"/>
  <c r="BK398" i="2"/>
  <c r="J398" i="2" s="1"/>
  <c r="J89" i="2" s="1"/>
  <c r="J399" i="2"/>
  <c r="BE399" i="2" s="1"/>
  <c r="BI397" i="2"/>
  <c r="BH397" i="2"/>
  <c r="BG397" i="2"/>
  <c r="BF397" i="2"/>
  <c r="T397" i="2"/>
  <c r="T396" i="2"/>
  <c r="R397" i="2"/>
  <c r="R396" i="2"/>
  <c r="P397" i="2"/>
  <c r="P396" i="2"/>
  <c r="BK397" i="2"/>
  <c r="BK396" i="2"/>
  <c r="J396" i="2" s="1"/>
  <c r="J88" i="2" s="1"/>
  <c r="J397" i="2"/>
  <c r="BE397" i="2" s="1"/>
  <c r="BI395" i="2"/>
  <c r="BH395" i="2"/>
  <c r="BG395" i="2"/>
  <c r="BF395" i="2"/>
  <c r="T395" i="2"/>
  <c r="R395" i="2"/>
  <c r="P395" i="2"/>
  <c r="BK395" i="2"/>
  <c r="J395" i="2"/>
  <c r="BE395" i="2"/>
  <c r="BI394" i="2"/>
  <c r="BH394" i="2"/>
  <c r="BG394" i="2"/>
  <c r="BF394" i="2"/>
  <c r="T394" i="2"/>
  <c r="T393" i="2"/>
  <c r="R394" i="2"/>
  <c r="R393" i="2"/>
  <c r="P394" i="2"/>
  <c r="P393" i="2"/>
  <c r="BK394" i="2"/>
  <c r="BK393" i="2"/>
  <c r="J393" i="2" s="1"/>
  <c r="J87" i="2" s="1"/>
  <c r="J394" i="2"/>
  <c r="BE394" i="2" s="1"/>
  <c r="BI392" i="2"/>
  <c r="BH392" i="2"/>
  <c r="BG392" i="2"/>
  <c r="BF392" i="2"/>
  <c r="T392" i="2"/>
  <c r="T391" i="2"/>
  <c r="T390" i="2" s="1"/>
  <c r="R392" i="2"/>
  <c r="R391" i="2" s="1"/>
  <c r="R390" i="2" s="1"/>
  <c r="P392" i="2"/>
  <c r="P391" i="2"/>
  <c r="P390" i="2" s="1"/>
  <c r="BK392" i="2"/>
  <c r="BK391" i="2" s="1"/>
  <c r="J392" i="2"/>
  <c r="BE392" i="2"/>
  <c r="BI389" i="2"/>
  <c r="BH389" i="2"/>
  <c r="BG389" i="2"/>
  <c r="BF389" i="2"/>
  <c r="T389" i="2"/>
  <c r="T388" i="2"/>
  <c r="T387" i="2" s="1"/>
  <c r="R389" i="2"/>
  <c r="R388" i="2" s="1"/>
  <c r="R387" i="2" s="1"/>
  <c r="P389" i="2"/>
  <c r="P388" i="2"/>
  <c r="P387" i="2" s="1"/>
  <c r="BK389" i="2"/>
  <c r="BK388" i="2" s="1"/>
  <c r="J389" i="2"/>
  <c r="BE389" i="2"/>
  <c r="BI386" i="2"/>
  <c r="BH386" i="2"/>
  <c r="BG386" i="2"/>
  <c r="BF386" i="2"/>
  <c r="T386" i="2"/>
  <c r="R386" i="2"/>
  <c r="P386" i="2"/>
  <c r="BK386" i="2"/>
  <c r="J386" i="2"/>
  <c r="BE386" i="2"/>
  <c r="BI385" i="2"/>
  <c r="BH385" i="2"/>
  <c r="BG385" i="2"/>
  <c r="BF385" i="2"/>
  <c r="T385" i="2"/>
  <c r="R385" i="2"/>
  <c r="P385" i="2"/>
  <c r="BK385" i="2"/>
  <c r="J385" i="2"/>
  <c r="BE385" i="2"/>
  <c r="BI384" i="2"/>
  <c r="BH384" i="2"/>
  <c r="BG384" i="2"/>
  <c r="BF384" i="2"/>
  <c r="T384" i="2"/>
  <c r="T383" i="2"/>
  <c r="R384" i="2"/>
  <c r="R383" i="2"/>
  <c r="P384" i="2"/>
  <c r="P383" i="2"/>
  <c r="BK384" i="2"/>
  <c r="BK383" i="2"/>
  <c r="J383" i="2" s="1"/>
  <c r="J82" i="2" s="1"/>
  <c r="J384" i="2"/>
  <c r="BE384" i="2" s="1"/>
  <c r="BI382" i="2"/>
  <c r="BH382" i="2"/>
  <c r="BG382" i="2"/>
  <c r="BF382" i="2"/>
  <c r="T382" i="2"/>
  <c r="R382" i="2"/>
  <c r="P382" i="2"/>
  <c r="BK382" i="2"/>
  <c r="J382" i="2"/>
  <c r="BE382" i="2"/>
  <c r="BI381" i="2"/>
  <c r="BH381" i="2"/>
  <c r="BG381" i="2"/>
  <c r="BF381" i="2"/>
  <c r="T381" i="2"/>
  <c r="R381" i="2"/>
  <c r="P381" i="2"/>
  <c r="BK381" i="2"/>
  <c r="J381" i="2"/>
  <c r="BE381" i="2"/>
  <c r="BI380" i="2"/>
  <c r="BH380" i="2"/>
  <c r="BG380" i="2"/>
  <c r="BF380" i="2"/>
  <c r="T380" i="2"/>
  <c r="R380" i="2"/>
  <c r="P380" i="2"/>
  <c r="BK380" i="2"/>
  <c r="J380" i="2"/>
  <c r="BE380" i="2"/>
  <c r="BI379" i="2"/>
  <c r="BH379" i="2"/>
  <c r="BG379" i="2"/>
  <c r="BF379" i="2"/>
  <c r="T379" i="2"/>
  <c r="R379" i="2"/>
  <c r="P379" i="2"/>
  <c r="BK379" i="2"/>
  <c r="J379" i="2"/>
  <c r="BE379" i="2"/>
  <c r="BI378" i="2"/>
  <c r="BH378" i="2"/>
  <c r="BG378" i="2"/>
  <c r="BF378" i="2"/>
  <c r="T378" i="2"/>
  <c r="R378" i="2"/>
  <c r="P378" i="2"/>
  <c r="BK378" i="2"/>
  <c r="J378" i="2"/>
  <c r="BE378" i="2"/>
  <c r="BI377" i="2"/>
  <c r="BH377" i="2"/>
  <c r="BG377" i="2"/>
  <c r="BF377" i="2"/>
  <c r="T377" i="2"/>
  <c r="R377" i="2"/>
  <c r="P377" i="2"/>
  <c r="BK377" i="2"/>
  <c r="J377" i="2"/>
  <c r="BE377" i="2"/>
  <c r="BI376" i="2"/>
  <c r="BH376" i="2"/>
  <c r="BG376" i="2"/>
  <c r="BF376" i="2"/>
  <c r="T376" i="2"/>
  <c r="T375" i="2"/>
  <c r="R376" i="2"/>
  <c r="R375" i="2"/>
  <c r="P376" i="2"/>
  <c r="P375" i="2"/>
  <c r="BK376" i="2"/>
  <c r="BK375" i="2"/>
  <c r="J375" i="2" s="1"/>
  <c r="J81" i="2" s="1"/>
  <c r="J376" i="2"/>
  <c r="BE376" i="2" s="1"/>
  <c r="BI374" i="2"/>
  <c r="BH374" i="2"/>
  <c r="BG374" i="2"/>
  <c r="BF374" i="2"/>
  <c r="T374" i="2"/>
  <c r="R374" i="2"/>
  <c r="P374" i="2"/>
  <c r="BK374" i="2"/>
  <c r="J374" i="2"/>
  <c r="BE374" i="2"/>
  <c r="BI373" i="2"/>
  <c r="BH373" i="2"/>
  <c r="BG373" i="2"/>
  <c r="BF373" i="2"/>
  <c r="T373" i="2"/>
  <c r="R373" i="2"/>
  <c r="P373" i="2"/>
  <c r="BK373" i="2"/>
  <c r="J373" i="2"/>
  <c r="BE373" i="2"/>
  <c r="BI372" i="2"/>
  <c r="BH372" i="2"/>
  <c r="BG372" i="2"/>
  <c r="BF372" i="2"/>
  <c r="T372" i="2"/>
  <c r="R372" i="2"/>
  <c r="P372" i="2"/>
  <c r="BK372" i="2"/>
  <c r="J372" i="2"/>
  <c r="BE372" i="2"/>
  <c r="BI371" i="2"/>
  <c r="BH371" i="2"/>
  <c r="BG371" i="2"/>
  <c r="BF371" i="2"/>
  <c r="T371" i="2"/>
  <c r="R371" i="2"/>
  <c r="P371" i="2"/>
  <c r="BK371" i="2"/>
  <c r="J371" i="2"/>
  <c r="BE371" i="2"/>
  <c r="BI370" i="2"/>
  <c r="BH370" i="2"/>
  <c r="BG370" i="2"/>
  <c r="BF370" i="2"/>
  <c r="T370" i="2"/>
  <c r="R370" i="2"/>
  <c r="P370" i="2"/>
  <c r="BK370" i="2"/>
  <c r="J370" i="2"/>
  <c r="BE370" i="2"/>
  <c r="BI369" i="2"/>
  <c r="BH369" i="2"/>
  <c r="BG369" i="2"/>
  <c r="BF369" i="2"/>
  <c r="T369" i="2"/>
  <c r="R369" i="2"/>
  <c r="P369" i="2"/>
  <c r="BK369" i="2"/>
  <c r="J369" i="2"/>
  <c r="BE369" i="2"/>
  <c r="BI368" i="2"/>
  <c r="BH368" i="2"/>
  <c r="BG368" i="2"/>
  <c r="BF368" i="2"/>
  <c r="T368" i="2"/>
  <c r="T367" i="2"/>
  <c r="R368" i="2"/>
  <c r="R367" i="2"/>
  <c r="P368" i="2"/>
  <c r="P367" i="2"/>
  <c r="BK368" i="2"/>
  <c r="BK367" i="2"/>
  <c r="J367" i="2" s="1"/>
  <c r="J80" i="2" s="1"/>
  <c r="J368" i="2"/>
  <c r="BE368" i="2" s="1"/>
  <c r="BI366" i="2"/>
  <c r="BH366" i="2"/>
  <c r="BG366" i="2"/>
  <c r="BF366" i="2"/>
  <c r="T366" i="2"/>
  <c r="R366" i="2"/>
  <c r="P366" i="2"/>
  <c r="BK366" i="2"/>
  <c r="J366" i="2"/>
  <c r="BE366" i="2"/>
  <c r="BI365" i="2"/>
  <c r="BH365" i="2"/>
  <c r="BG365" i="2"/>
  <c r="BF365" i="2"/>
  <c r="T365" i="2"/>
  <c r="R365" i="2"/>
  <c r="P365" i="2"/>
  <c r="BK365" i="2"/>
  <c r="J365" i="2"/>
  <c r="BE365" i="2"/>
  <c r="BI364" i="2"/>
  <c r="BH364" i="2"/>
  <c r="BG364" i="2"/>
  <c r="BF364" i="2"/>
  <c r="T364" i="2"/>
  <c r="R364" i="2"/>
  <c r="P364" i="2"/>
  <c r="BK364" i="2"/>
  <c r="J364" i="2"/>
  <c r="BE364" i="2"/>
  <c r="BI363" i="2"/>
  <c r="BH363" i="2"/>
  <c r="BG363" i="2"/>
  <c r="BF363" i="2"/>
  <c r="T363" i="2"/>
  <c r="R363" i="2"/>
  <c r="P363" i="2"/>
  <c r="BK363" i="2"/>
  <c r="J363" i="2"/>
  <c r="BE363" i="2"/>
  <c r="BI362" i="2"/>
  <c r="BH362" i="2"/>
  <c r="BG362" i="2"/>
  <c r="BF362" i="2"/>
  <c r="T362" i="2"/>
  <c r="R362" i="2"/>
  <c r="P362" i="2"/>
  <c r="BK362" i="2"/>
  <c r="J362" i="2"/>
  <c r="BE362" i="2"/>
  <c r="BI361" i="2"/>
  <c r="BH361" i="2"/>
  <c r="BG361" i="2"/>
  <c r="BF361" i="2"/>
  <c r="T361" i="2"/>
  <c r="R361" i="2"/>
  <c r="P361" i="2"/>
  <c r="BK361" i="2"/>
  <c r="J361" i="2"/>
  <c r="BE361" i="2"/>
  <c r="BI360" i="2"/>
  <c r="BH360" i="2"/>
  <c r="BG360" i="2"/>
  <c r="BF360" i="2"/>
  <c r="T360" i="2"/>
  <c r="R360" i="2"/>
  <c r="P360" i="2"/>
  <c r="BK360" i="2"/>
  <c r="J360" i="2"/>
  <c r="BE360" i="2"/>
  <c r="BI359" i="2"/>
  <c r="BH359" i="2"/>
  <c r="BG359" i="2"/>
  <c r="BF359" i="2"/>
  <c r="T359" i="2"/>
  <c r="R359" i="2"/>
  <c r="P359" i="2"/>
  <c r="BK359" i="2"/>
  <c r="J359" i="2"/>
  <c r="BE359" i="2"/>
  <c r="BI358" i="2"/>
  <c r="BH358" i="2"/>
  <c r="BG358" i="2"/>
  <c r="BF358" i="2"/>
  <c r="T358" i="2"/>
  <c r="R358" i="2"/>
  <c r="P358" i="2"/>
  <c r="BK358" i="2"/>
  <c r="J358" i="2"/>
  <c r="BE358" i="2"/>
  <c r="BI357" i="2"/>
  <c r="BH357" i="2"/>
  <c r="BG357" i="2"/>
  <c r="BF357" i="2"/>
  <c r="T357" i="2"/>
  <c r="R357" i="2"/>
  <c r="P357" i="2"/>
  <c r="BK357" i="2"/>
  <c r="J357" i="2"/>
  <c r="BE357" i="2"/>
  <c r="BI356" i="2"/>
  <c r="BH356" i="2"/>
  <c r="BG356" i="2"/>
  <c r="BF356" i="2"/>
  <c r="T356" i="2"/>
  <c r="R356" i="2"/>
  <c r="P356" i="2"/>
  <c r="BK356" i="2"/>
  <c r="J356" i="2"/>
  <c r="BE356" i="2"/>
  <c r="BI355" i="2"/>
  <c r="BH355" i="2"/>
  <c r="BG355" i="2"/>
  <c r="BF355" i="2"/>
  <c r="T355" i="2"/>
  <c r="R355" i="2"/>
  <c r="P355" i="2"/>
  <c r="BK355" i="2"/>
  <c r="J355" i="2"/>
  <c r="BE355" i="2"/>
  <c r="BI354" i="2"/>
  <c r="BH354" i="2"/>
  <c r="BG354" i="2"/>
  <c r="BF354" i="2"/>
  <c r="T354" i="2"/>
  <c r="T353" i="2"/>
  <c r="R354" i="2"/>
  <c r="R353" i="2"/>
  <c r="P354" i="2"/>
  <c r="P353" i="2"/>
  <c r="BK354" i="2"/>
  <c r="BK353" i="2"/>
  <c r="J353" i="2" s="1"/>
  <c r="J79" i="2" s="1"/>
  <c r="J354" i="2"/>
  <c r="BE354" i="2" s="1"/>
  <c r="BI352" i="2"/>
  <c r="BH352" i="2"/>
  <c r="BG352" i="2"/>
  <c r="BF352" i="2"/>
  <c r="T352" i="2"/>
  <c r="R352" i="2"/>
  <c r="P352" i="2"/>
  <c r="BK352" i="2"/>
  <c r="J352" i="2"/>
  <c r="BE352" i="2"/>
  <c r="BI351" i="2"/>
  <c r="BH351" i="2"/>
  <c r="BG351" i="2"/>
  <c r="BF351" i="2"/>
  <c r="T351" i="2"/>
  <c r="R351" i="2"/>
  <c r="P351" i="2"/>
  <c r="BK351" i="2"/>
  <c r="J351" i="2"/>
  <c r="BE351" i="2"/>
  <c r="BI350" i="2"/>
  <c r="BH350" i="2"/>
  <c r="BG350" i="2"/>
  <c r="BF350" i="2"/>
  <c r="T350" i="2"/>
  <c r="R350" i="2"/>
  <c r="P350" i="2"/>
  <c r="BK350" i="2"/>
  <c r="J350" i="2"/>
  <c r="BE350" i="2"/>
  <c r="BI349" i="2"/>
  <c r="BH349" i="2"/>
  <c r="BG349" i="2"/>
  <c r="BF349" i="2"/>
  <c r="T349" i="2"/>
  <c r="R349" i="2"/>
  <c r="P349" i="2"/>
  <c r="BK349" i="2"/>
  <c r="J349" i="2"/>
  <c r="BE349" i="2"/>
  <c r="BI348" i="2"/>
  <c r="BH348" i="2"/>
  <c r="BG348" i="2"/>
  <c r="BF348" i="2"/>
  <c r="T348" i="2"/>
  <c r="R348" i="2"/>
  <c r="P348" i="2"/>
  <c r="BK348" i="2"/>
  <c r="J348" i="2"/>
  <c r="BE348" i="2"/>
  <c r="BI347" i="2"/>
  <c r="BH347" i="2"/>
  <c r="BG347" i="2"/>
  <c r="BF347" i="2"/>
  <c r="T347" i="2"/>
  <c r="R347" i="2"/>
  <c r="P347" i="2"/>
  <c r="BK347" i="2"/>
  <c r="J347" i="2"/>
  <c r="BE347" i="2"/>
  <c r="BI346" i="2"/>
  <c r="BH346" i="2"/>
  <c r="BG346" i="2"/>
  <c r="BF346" i="2"/>
  <c r="T346" i="2"/>
  <c r="R346" i="2"/>
  <c r="P346" i="2"/>
  <c r="BK346" i="2"/>
  <c r="J346" i="2"/>
  <c r="BE346" i="2"/>
  <c r="BI345" i="2"/>
  <c r="BH345" i="2"/>
  <c r="BG345" i="2"/>
  <c r="BF345" i="2"/>
  <c r="T345" i="2"/>
  <c r="R345" i="2"/>
  <c r="P345" i="2"/>
  <c r="BK345" i="2"/>
  <c r="J345" i="2"/>
  <c r="BE345" i="2"/>
  <c r="BI344" i="2"/>
  <c r="BH344" i="2"/>
  <c r="BG344" i="2"/>
  <c r="BF344" i="2"/>
  <c r="T344" i="2"/>
  <c r="R344" i="2"/>
  <c r="P344" i="2"/>
  <c r="BK344" i="2"/>
  <c r="J344" i="2"/>
  <c r="BE344" i="2"/>
  <c r="BI343" i="2"/>
  <c r="BH343" i="2"/>
  <c r="BG343" i="2"/>
  <c r="BF343" i="2"/>
  <c r="T343" i="2"/>
  <c r="R343" i="2"/>
  <c r="P343" i="2"/>
  <c r="BK343" i="2"/>
  <c r="J343" i="2"/>
  <c r="BE343" i="2"/>
  <c r="BI342" i="2"/>
  <c r="BH342" i="2"/>
  <c r="BG342" i="2"/>
  <c r="BF342" i="2"/>
  <c r="T342" i="2"/>
  <c r="T341" i="2"/>
  <c r="R342" i="2"/>
  <c r="R341" i="2"/>
  <c r="P342" i="2"/>
  <c r="P341" i="2"/>
  <c r="BK342" i="2"/>
  <c r="BK341" i="2"/>
  <c r="J341" i="2" s="1"/>
  <c r="J78" i="2" s="1"/>
  <c r="J342" i="2"/>
  <c r="BE342" i="2" s="1"/>
  <c r="BI340" i="2"/>
  <c r="BH340" i="2"/>
  <c r="BG340" i="2"/>
  <c r="BF340" i="2"/>
  <c r="T340" i="2"/>
  <c r="R340" i="2"/>
  <c r="P340" i="2"/>
  <c r="BK340" i="2"/>
  <c r="J340" i="2"/>
  <c r="BE340" i="2"/>
  <c r="BI339" i="2"/>
  <c r="BH339" i="2"/>
  <c r="BG339" i="2"/>
  <c r="BF339" i="2"/>
  <c r="T339" i="2"/>
  <c r="R339" i="2"/>
  <c r="P339" i="2"/>
  <c r="BK339" i="2"/>
  <c r="J339" i="2"/>
  <c r="BE339" i="2"/>
  <c r="BI338" i="2"/>
  <c r="BH338" i="2"/>
  <c r="BG338" i="2"/>
  <c r="BF338" i="2"/>
  <c r="T338" i="2"/>
  <c r="T337" i="2"/>
  <c r="R338" i="2"/>
  <c r="R337" i="2"/>
  <c r="P338" i="2"/>
  <c r="P337" i="2"/>
  <c r="BK338" i="2"/>
  <c r="BK337" i="2"/>
  <c r="J337" i="2" s="1"/>
  <c r="J77" i="2" s="1"/>
  <c r="J338" i="2"/>
  <c r="BE338" i="2" s="1"/>
  <c r="BI336" i="2"/>
  <c r="BH336" i="2"/>
  <c r="BG336" i="2"/>
  <c r="BF336" i="2"/>
  <c r="T336" i="2"/>
  <c r="R336" i="2"/>
  <c r="P336" i="2"/>
  <c r="BK336" i="2"/>
  <c r="J336" i="2"/>
  <c r="BE336" i="2"/>
  <c r="BI335" i="2"/>
  <c r="BH335" i="2"/>
  <c r="BG335" i="2"/>
  <c r="BF335" i="2"/>
  <c r="T335" i="2"/>
  <c r="R335" i="2"/>
  <c r="P335" i="2"/>
  <c r="BK335" i="2"/>
  <c r="J335" i="2"/>
  <c r="BE335" i="2"/>
  <c r="BI334" i="2"/>
  <c r="BH334" i="2"/>
  <c r="BG334" i="2"/>
  <c r="BF334" i="2"/>
  <c r="T334" i="2"/>
  <c r="R334" i="2"/>
  <c r="P334" i="2"/>
  <c r="BK334" i="2"/>
  <c r="J334" i="2"/>
  <c r="BE334" i="2"/>
  <c r="BI333" i="2"/>
  <c r="BH333" i="2"/>
  <c r="BG333" i="2"/>
  <c r="BF333" i="2"/>
  <c r="T333" i="2"/>
  <c r="R333" i="2"/>
  <c r="P333" i="2"/>
  <c r="BK333" i="2"/>
  <c r="J333" i="2"/>
  <c r="BE333" i="2"/>
  <c r="BI332" i="2"/>
  <c r="BH332" i="2"/>
  <c r="BG332" i="2"/>
  <c r="BF332" i="2"/>
  <c r="T332" i="2"/>
  <c r="R332" i="2"/>
  <c r="P332" i="2"/>
  <c r="BK332" i="2"/>
  <c r="J332" i="2"/>
  <c r="BE332" i="2"/>
  <c r="BI331" i="2"/>
  <c r="BH331" i="2"/>
  <c r="BG331" i="2"/>
  <c r="BF331" i="2"/>
  <c r="T331" i="2"/>
  <c r="R331" i="2"/>
  <c r="P331" i="2"/>
  <c r="BK331" i="2"/>
  <c r="J331" i="2"/>
  <c r="BE331" i="2"/>
  <c r="BI330" i="2"/>
  <c r="BH330" i="2"/>
  <c r="BG330" i="2"/>
  <c r="BF330" i="2"/>
  <c r="T330" i="2"/>
  <c r="R330" i="2"/>
  <c r="P330" i="2"/>
  <c r="BK330" i="2"/>
  <c r="J330" i="2"/>
  <c r="BE330" i="2"/>
  <c r="BI329" i="2"/>
  <c r="BH329" i="2"/>
  <c r="BG329" i="2"/>
  <c r="BF329" i="2"/>
  <c r="T329" i="2"/>
  <c r="R329" i="2"/>
  <c r="P329" i="2"/>
  <c r="BK329" i="2"/>
  <c r="J329" i="2"/>
  <c r="BE329" i="2"/>
  <c r="BI328" i="2"/>
  <c r="BH328" i="2"/>
  <c r="BG328" i="2"/>
  <c r="BF328" i="2"/>
  <c r="T328" i="2"/>
  <c r="R328" i="2"/>
  <c r="P328" i="2"/>
  <c r="BK328" i="2"/>
  <c r="J328" i="2"/>
  <c r="BE328" i="2"/>
  <c r="BI327" i="2"/>
  <c r="BH327" i="2"/>
  <c r="BG327" i="2"/>
  <c r="BF327" i="2"/>
  <c r="T327" i="2"/>
  <c r="R327" i="2"/>
  <c r="P327" i="2"/>
  <c r="BK327" i="2"/>
  <c r="J327" i="2"/>
  <c r="BE327" i="2"/>
  <c r="BI326" i="2"/>
  <c r="BH326" i="2"/>
  <c r="BG326" i="2"/>
  <c r="BF326" i="2"/>
  <c r="T326" i="2"/>
  <c r="R326" i="2"/>
  <c r="P326" i="2"/>
  <c r="BK326" i="2"/>
  <c r="J326" i="2"/>
  <c r="BE326" i="2"/>
  <c r="BI325" i="2"/>
  <c r="BH325" i="2"/>
  <c r="BG325" i="2"/>
  <c r="BF325" i="2"/>
  <c r="T325" i="2"/>
  <c r="R325" i="2"/>
  <c r="P325" i="2"/>
  <c r="BK325" i="2"/>
  <c r="J325" i="2"/>
  <c r="BE325" i="2"/>
  <c r="BI324" i="2"/>
  <c r="BH324" i="2"/>
  <c r="BG324" i="2"/>
  <c r="BF324" i="2"/>
  <c r="T324" i="2"/>
  <c r="R324" i="2"/>
  <c r="P324" i="2"/>
  <c r="BK324" i="2"/>
  <c r="J324" i="2"/>
  <c r="BE324" i="2"/>
  <c r="BI323" i="2"/>
  <c r="BH323" i="2"/>
  <c r="BG323" i="2"/>
  <c r="BF323" i="2"/>
  <c r="T323" i="2"/>
  <c r="R323" i="2"/>
  <c r="P323" i="2"/>
  <c r="BK323" i="2"/>
  <c r="J323" i="2"/>
  <c r="BE323" i="2"/>
  <c r="BI322" i="2"/>
  <c r="BH322" i="2"/>
  <c r="BG322" i="2"/>
  <c r="BF322" i="2"/>
  <c r="T322" i="2"/>
  <c r="R322" i="2"/>
  <c r="P322" i="2"/>
  <c r="BK322" i="2"/>
  <c r="J322" i="2"/>
  <c r="BE322" i="2"/>
  <c r="BI321" i="2"/>
  <c r="BH321" i="2"/>
  <c r="BG321" i="2"/>
  <c r="BF321" i="2"/>
  <c r="T321" i="2"/>
  <c r="R321" i="2"/>
  <c r="P321" i="2"/>
  <c r="BK321" i="2"/>
  <c r="J321" i="2"/>
  <c r="BE321" i="2"/>
  <c r="BI320" i="2"/>
  <c r="BH320" i="2"/>
  <c r="BG320" i="2"/>
  <c r="BF320" i="2"/>
  <c r="T320" i="2"/>
  <c r="R320" i="2"/>
  <c r="P320" i="2"/>
  <c r="BK320" i="2"/>
  <c r="J320" i="2"/>
  <c r="BE320" i="2"/>
  <c r="BI319" i="2"/>
  <c r="BH319" i="2"/>
  <c r="BG319" i="2"/>
  <c r="BF319" i="2"/>
  <c r="T319" i="2"/>
  <c r="R319" i="2"/>
  <c r="P319" i="2"/>
  <c r="BK319" i="2"/>
  <c r="J319" i="2"/>
  <c r="BE319" i="2"/>
  <c r="BI318" i="2"/>
  <c r="BH318" i="2"/>
  <c r="BG318" i="2"/>
  <c r="BF318" i="2"/>
  <c r="T318" i="2"/>
  <c r="R318" i="2"/>
  <c r="P318" i="2"/>
  <c r="BK318" i="2"/>
  <c r="J318" i="2"/>
  <c r="BE318" i="2"/>
  <c r="BI317" i="2"/>
  <c r="BH317" i="2"/>
  <c r="BG317" i="2"/>
  <c r="BF317" i="2"/>
  <c r="T317" i="2"/>
  <c r="R317" i="2"/>
  <c r="P317" i="2"/>
  <c r="BK317" i="2"/>
  <c r="J317" i="2"/>
  <c r="BE317" i="2"/>
  <c r="BI316" i="2"/>
  <c r="BH316" i="2"/>
  <c r="BG316" i="2"/>
  <c r="BF316" i="2"/>
  <c r="T316" i="2"/>
  <c r="R316" i="2"/>
  <c r="P316" i="2"/>
  <c r="BK316" i="2"/>
  <c r="J316" i="2"/>
  <c r="BE316" i="2"/>
  <c r="BI315" i="2"/>
  <c r="BH315" i="2"/>
  <c r="BG315" i="2"/>
  <c r="BF315" i="2"/>
  <c r="T315" i="2"/>
  <c r="R315" i="2"/>
  <c r="P315" i="2"/>
  <c r="BK315" i="2"/>
  <c r="J315" i="2"/>
  <c r="BE315" i="2"/>
  <c r="BI314" i="2"/>
  <c r="BH314" i="2"/>
  <c r="BG314" i="2"/>
  <c r="BF314" i="2"/>
  <c r="T314" i="2"/>
  <c r="R314" i="2"/>
  <c r="P314" i="2"/>
  <c r="BK314" i="2"/>
  <c r="J314" i="2"/>
  <c r="BE314" i="2"/>
  <c r="BI313" i="2"/>
  <c r="BH313" i="2"/>
  <c r="BG313" i="2"/>
  <c r="BF313" i="2"/>
  <c r="T313" i="2"/>
  <c r="R313" i="2"/>
  <c r="P313" i="2"/>
  <c r="BK313" i="2"/>
  <c r="J313" i="2"/>
  <c r="BE313" i="2"/>
  <c r="BI312" i="2"/>
  <c r="BH312" i="2"/>
  <c r="BG312" i="2"/>
  <c r="BF312" i="2"/>
  <c r="T312" i="2"/>
  <c r="R312" i="2"/>
  <c r="P312" i="2"/>
  <c r="BK312" i="2"/>
  <c r="J312" i="2"/>
  <c r="BE312" i="2"/>
  <c r="BI311" i="2"/>
  <c r="BH311" i="2"/>
  <c r="BG311" i="2"/>
  <c r="BF311" i="2"/>
  <c r="T311" i="2"/>
  <c r="R311" i="2"/>
  <c r="P311" i="2"/>
  <c r="BK311" i="2"/>
  <c r="J311" i="2"/>
  <c r="BE311" i="2"/>
  <c r="BI310" i="2"/>
  <c r="BH310" i="2"/>
  <c r="BG310" i="2"/>
  <c r="BF310" i="2"/>
  <c r="T310" i="2"/>
  <c r="R310" i="2"/>
  <c r="P310" i="2"/>
  <c r="BK310" i="2"/>
  <c r="J310" i="2"/>
  <c r="BE310" i="2"/>
  <c r="BI309" i="2"/>
  <c r="BH309" i="2"/>
  <c r="BG309" i="2"/>
  <c r="BF309" i="2"/>
  <c r="T309" i="2"/>
  <c r="R309" i="2"/>
  <c r="P309" i="2"/>
  <c r="BK309" i="2"/>
  <c r="J309" i="2"/>
  <c r="BE309" i="2"/>
  <c r="BI308" i="2"/>
  <c r="BH308" i="2"/>
  <c r="BG308" i="2"/>
  <c r="BF308" i="2"/>
  <c r="T308" i="2"/>
  <c r="R308" i="2"/>
  <c r="P308" i="2"/>
  <c r="BK308" i="2"/>
  <c r="J308" i="2"/>
  <c r="BE308" i="2"/>
  <c r="BI307" i="2"/>
  <c r="BH307" i="2"/>
  <c r="BG307" i="2"/>
  <c r="BF307" i="2"/>
  <c r="T307" i="2"/>
  <c r="R307" i="2"/>
  <c r="P307" i="2"/>
  <c r="BK307" i="2"/>
  <c r="J307" i="2"/>
  <c r="BE307" i="2"/>
  <c r="BI306" i="2"/>
  <c r="BH306" i="2"/>
  <c r="BG306" i="2"/>
  <c r="BF306" i="2"/>
  <c r="T306" i="2"/>
  <c r="R306" i="2"/>
  <c r="P306" i="2"/>
  <c r="BK306" i="2"/>
  <c r="J306" i="2"/>
  <c r="BE306" i="2"/>
  <c r="BI305" i="2"/>
  <c r="BH305" i="2"/>
  <c r="BG305" i="2"/>
  <c r="BF305" i="2"/>
  <c r="T305" i="2"/>
  <c r="R305" i="2"/>
  <c r="P305" i="2"/>
  <c r="BK305" i="2"/>
  <c r="J305" i="2"/>
  <c r="BE305" i="2"/>
  <c r="BI304" i="2"/>
  <c r="BH304" i="2"/>
  <c r="BG304" i="2"/>
  <c r="BF304" i="2"/>
  <c r="T304" i="2"/>
  <c r="R304" i="2"/>
  <c r="P304" i="2"/>
  <c r="BK304" i="2"/>
  <c r="J304" i="2"/>
  <c r="BE304" i="2"/>
  <c r="BI303" i="2"/>
  <c r="BH303" i="2"/>
  <c r="BG303" i="2"/>
  <c r="BF303" i="2"/>
  <c r="T303" i="2"/>
  <c r="R303" i="2"/>
  <c r="P303" i="2"/>
  <c r="BK303" i="2"/>
  <c r="J303" i="2"/>
  <c r="BE303" i="2"/>
  <c r="BI302" i="2"/>
  <c r="BH302" i="2"/>
  <c r="BG302" i="2"/>
  <c r="BF302" i="2"/>
  <c r="T302" i="2"/>
  <c r="T301" i="2"/>
  <c r="R302" i="2"/>
  <c r="R301" i="2"/>
  <c r="P302" i="2"/>
  <c r="P301" i="2"/>
  <c r="BK302" i="2"/>
  <c r="BK301" i="2"/>
  <c r="J301" i="2" s="1"/>
  <c r="J76" i="2" s="1"/>
  <c r="J302" i="2"/>
  <c r="BE302" i="2" s="1"/>
  <c r="BI300" i="2"/>
  <c r="BH300" i="2"/>
  <c r="BG300" i="2"/>
  <c r="BF300" i="2"/>
  <c r="T300" i="2"/>
  <c r="R300" i="2"/>
  <c r="P300" i="2"/>
  <c r="BK300" i="2"/>
  <c r="J300" i="2"/>
  <c r="BE300" i="2"/>
  <c r="BI299" i="2"/>
  <c r="BH299" i="2"/>
  <c r="BG299" i="2"/>
  <c r="BF299" i="2"/>
  <c r="T299" i="2"/>
  <c r="R299" i="2"/>
  <c r="P299" i="2"/>
  <c r="BK299" i="2"/>
  <c r="J299" i="2"/>
  <c r="BE299" i="2"/>
  <c r="BI298" i="2"/>
  <c r="BH298" i="2"/>
  <c r="BG298" i="2"/>
  <c r="BF298" i="2"/>
  <c r="T298" i="2"/>
  <c r="R298" i="2"/>
  <c r="P298" i="2"/>
  <c r="BK298" i="2"/>
  <c r="J298" i="2"/>
  <c r="BE298" i="2"/>
  <c r="BI297" i="2"/>
  <c r="BH297" i="2"/>
  <c r="BG297" i="2"/>
  <c r="BF297" i="2"/>
  <c r="T297" i="2"/>
  <c r="R297" i="2"/>
  <c r="P297" i="2"/>
  <c r="BK297" i="2"/>
  <c r="J297" i="2"/>
  <c r="BE297" i="2"/>
  <c r="BI296" i="2"/>
  <c r="BH296" i="2"/>
  <c r="BG296" i="2"/>
  <c r="BF296" i="2"/>
  <c r="T296" i="2"/>
  <c r="T295" i="2"/>
  <c r="R296" i="2"/>
  <c r="R295" i="2"/>
  <c r="P296" i="2"/>
  <c r="P295" i="2"/>
  <c r="BK296" i="2"/>
  <c r="BK295" i="2"/>
  <c r="J295" i="2" s="1"/>
  <c r="J75" i="2" s="1"/>
  <c r="J296" i="2"/>
  <c r="BE296" i="2" s="1"/>
  <c r="BI294" i="2"/>
  <c r="BH294" i="2"/>
  <c r="BG294" i="2"/>
  <c r="BF294" i="2"/>
  <c r="T294" i="2"/>
  <c r="R294" i="2"/>
  <c r="P294" i="2"/>
  <c r="BK294" i="2"/>
  <c r="J294" i="2"/>
  <c r="BE294" i="2"/>
  <c r="BI293" i="2"/>
  <c r="BH293" i="2"/>
  <c r="BG293" i="2"/>
  <c r="BF293" i="2"/>
  <c r="T293" i="2"/>
  <c r="R293" i="2"/>
  <c r="P293" i="2"/>
  <c r="BK293" i="2"/>
  <c r="J293" i="2"/>
  <c r="BE293" i="2"/>
  <c r="BI292" i="2"/>
  <c r="BH292" i="2"/>
  <c r="BG292" i="2"/>
  <c r="BF292" i="2"/>
  <c r="T292" i="2"/>
  <c r="R292" i="2"/>
  <c r="P292" i="2"/>
  <c r="BK292" i="2"/>
  <c r="J292" i="2"/>
  <c r="BE292" i="2"/>
  <c r="BI291" i="2"/>
  <c r="BH291" i="2"/>
  <c r="BG291" i="2"/>
  <c r="BF291" i="2"/>
  <c r="T291" i="2"/>
  <c r="R291" i="2"/>
  <c r="P291" i="2"/>
  <c r="BK291" i="2"/>
  <c r="J291" i="2"/>
  <c r="BE291" i="2"/>
  <c r="BI290" i="2"/>
  <c r="BH290" i="2"/>
  <c r="BG290" i="2"/>
  <c r="BF290" i="2"/>
  <c r="T290" i="2"/>
  <c r="R290" i="2"/>
  <c r="P290" i="2"/>
  <c r="BK290" i="2"/>
  <c r="J290" i="2"/>
  <c r="BE290" i="2"/>
  <c r="BI289" i="2"/>
  <c r="BH289" i="2"/>
  <c r="BG289" i="2"/>
  <c r="BF289" i="2"/>
  <c r="T289" i="2"/>
  <c r="R289" i="2"/>
  <c r="P289" i="2"/>
  <c r="BK289" i="2"/>
  <c r="J289" i="2"/>
  <c r="BE289" i="2"/>
  <c r="BI288" i="2"/>
  <c r="BH288" i="2"/>
  <c r="BG288" i="2"/>
  <c r="BF288" i="2"/>
  <c r="T288" i="2"/>
  <c r="R288" i="2"/>
  <c r="P288" i="2"/>
  <c r="BK288" i="2"/>
  <c r="J288" i="2"/>
  <c r="BE288" i="2"/>
  <c r="BI287" i="2"/>
  <c r="BH287" i="2"/>
  <c r="BG287" i="2"/>
  <c r="BF287" i="2"/>
  <c r="T287" i="2"/>
  <c r="R287" i="2"/>
  <c r="P287" i="2"/>
  <c r="BK287" i="2"/>
  <c r="J287" i="2"/>
  <c r="BE287" i="2"/>
  <c r="BI286" i="2"/>
  <c r="BH286" i="2"/>
  <c r="BG286" i="2"/>
  <c r="BF286" i="2"/>
  <c r="T286" i="2"/>
  <c r="R286" i="2"/>
  <c r="P286" i="2"/>
  <c r="BK286" i="2"/>
  <c r="J286" i="2"/>
  <c r="BE286" i="2"/>
  <c r="BI285" i="2"/>
  <c r="BH285" i="2"/>
  <c r="BG285" i="2"/>
  <c r="BF285" i="2"/>
  <c r="T285" i="2"/>
  <c r="T284" i="2"/>
  <c r="R285" i="2"/>
  <c r="R284" i="2"/>
  <c r="P285" i="2"/>
  <c r="P284" i="2"/>
  <c r="BK285" i="2"/>
  <c r="BK284" i="2"/>
  <c r="J284" i="2" s="1"/>
  <c r="J74" i="2" s="1"/>
  <c r="J285" i="2"/>
  <c r="BE285" i="2" s="1"/>
  <c r="BI283" i="2"/>
  <c r="BH283" i="2"/>
  <c r="BG283" i="2"/>
  <c r="BF283" i="2"/>
  <c r="T283" i="2"/>
  <c r="R283" i="2"/>
  <c r="P283" i="2"/>
  <c r="BK283" i="2"/>
  <c r="J283" i="2"/>
  <c r="BE283" i="2"/>
  <c r="BI282" i="2"/>
  <c r="BH282" i="2"/>
  <c r="BG282" i="2"/>
  <c r="BF282" i="2"/>
  <c r="T282" i="2"/>
  <c r="R282" i="2"/>
  <c r="P282" i="2"/>
  <c r="BK282" i="2"/>
  <c r="J282" i="2"/>
  <c r="BE282" i="2"/>
  <c r="BI281" i="2"/>
  <c r="BH281" i="2"/>
  <c r="BG281" i="2"/>
  <c r="BF281" i="2"/>
  <c r="T281" i="2"/>
  <c r="R281" i="2"/>
  <c r="P281" i="2"/>
  <c r="BK281" i="2"/>
  <c r="J281" i="2"/>
  <c r="BE281" i="2"/>
  <c r="BI280" i="2"/>
  <c r="BH280" i="2"/>
  <c r="BG280" i="2"/>
  <c r="BF280" i="2"/>
  <c r="T280" i="2"/>
  <c r="R280" i="2"/>
  <c r="P280" i="2"/>
  <c r="BK280" i="2"/>
  <c r="J280" i="2"/>
  <c r="BE280" i="2"/>
  <c r="BI279" i="2"/>
  <c r="BH279" i="2"/>
  <c r="BG279" i="2"/>
  <c r="BF279" i="2"/>
  <c r="T279" i="2"/>
  <c r="R279" i="2"/>
  <c r="P279" i="2"/>
  <c r="BK279" i="2"/>
  <c r="J279" i="2"/>
  <c r="BE279" i="2"/>
  <c r="BI278" i="2"/>
  <c r="BH278" i="2"/>
  <c r="BG278" i="2"/>
  <c r="BF278" i="2"/>
  <c r="T278" i="2"/>
  <c r="R278" i="2"/>
  <c r="P278" i="2"/>
  <c r="BK278" i="2"/>
  <c r="J278" i="2"/>
  <c r="BE278" i="2"/>
  <c r="BI277" i="2"/>
  <c r="BH277" i="2"/>
  <c r="BG277" i="2"/>
  <c r="BF277" i="2"/>
  <c r="T277" i="2"/>
  <c r="R277" i="2"/>
  <c r="P277" i="2"/>
  <c r="BK277" i="2"/>
  <c r="J277" i="2"/>
  <c r="BE277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R272" i="2"/>
  <c r="P272" i="2"/>
  <c r="BK272" i="2"/>
  <c r="J272" i="2"/>
  <c r="BE272" i="2"/>
  <c r="BI271" i="2"/>
  <c r="BH271" i="2"/>
  <c r="BG271" i="2"/>
  <c r="BF271" i="2"/>
  <c r="T271" i="2"/>
  <c r="R271" i="2"/>
  <c r="P271" i="2"/>
  <c r="BK271" i="2"/>
  <c r="J271" i="2"/>
  <c r="BE271" i="2"/>
  <c r="BI270" i="2"/>
  <c r="BH270" i="2"/>
  <c r="BG270" i="2"/>
  <c r="BF270" i="2"/>
  <c r="T270" i="2"/>
  <c r="R270" i="2"/>
  <c r="P270" i="2"/>
  <c r="BK270" i="2"/>
  <c r="J270" i="2"/>
  <c r="BE270" i="2"/>
  <c r="BI269" i="2"/>
  <c r="BH269" i="2"/>
  <c r="BG269" i="2"/>
  <c r="BF269" i="2"/>
  <c r="T269" i="2"/>
  <c r="R269" i="2"/>
  <c r="P269" i="2"/>
  <c r="BK269" i="2"/>
  <c r="J269" i="2"/>
  <c r="BE269" i="2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T253" i="2"/>
  <c r="R254" i="2"/>
  <c r="R253" i="2"/>
  <c r="P254" i="2"/>
  <c r="P253" i="2"/>
  <c r="BK254" i="2"/>
  <c r="BK253" i="2"/>
  <c r="J253" i="2" s="1"/>
  <c r="J73" i="2" s="1"/>
  <c r="J254" i="2"/>
  <c r="BE254" i="2" s="1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T238" i="2"/>
  <c r="R239" i="2"/>
  <c r="R238" i="2"/>
  <c r="P239" i="2"/>
  <c r="P238" i="2"/>
  <c r="BK239" i="2"/>
  <c r="BK238" i="2"/>
  <c r="J238" i="2" s="1"/>
  <c r="J72" i="2" s="1"/>
  <c r="J239" i="2"/>
  <c r="BE239" i="2" s="1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T231" i="2"/>
  <c r="R232" i="2"/>
  <c r="R231" i="2"/>
  <c r="P232" i="2"/>
  <c r="P231" i="2"/>
  <c r="BK232" i="2"/>
  <c r="BK231" i="2"/>
  <c r="J231" i="2" s="1"/>
  <c r="J71" i="2" s="1"/>
  <c r="J232" i="2"/>
  <c r="BE232" i="2" s="1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T192" i="2"/>
  <c r="R193" i="2"/>
  <c r="R192" i="2"/>
  <c r="P193" i="2"/>
  <c r="P192" i="2"/>
  <c r="BK193" i="2"/>
  <c r="BK192" i="2"/>
  <c r="J192" i="2" s="1"/>
  <c r="J70" i="2" s="1"/>
  <c r="J193" i="2"/>
  <c r="BE193" i="2" s="1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T170" i="2"/>
  <c r="R171" i="2"/>
  <c r="R170" i="2"/>
  <c r="P171" i="2"/>
  <c r="P170" i="2"/>
  <c r="BK171" i="2"/>
  <c r="BK170" i="2"/>
  <c r="J170" i="2" s="1"/>
  <c r="J69" i="2" s="1"/>
  <c r="J171" i="2"/>
  <c r="BE171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T163" i="2"/>
  <c r="R164" i="2"/>
  <c r="R163" i="2"/>
  <c r="P164" i="2"/>
  <c r="P163" i="2"/>
  <c r="BK164" i="2"/>
  <c r="BK163" i="2"/>
  <c r="J163" i="2" s="1"/>
  <c r="J68" i="2" s="1"/>
  <c r="J164" i="2"/>
  <c r="BE164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T155" i="2"/>
  <c r="R156" i="2"/>
  <c r="R155" i="2"/>
  <c r="P156" i="2"/>
  <c r="P155" i="2"/>
  <c r="BK156" i="2"/>
  <c r="BK155" i="2"/>
  <c r="J155" i="2" s="1"/>
  <c r="J67" i="2" s="1"/>
  <c r="J156" i="2"/>
  <c r="BE156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T151" i="2"/>
  <c r="T150" i="2" s="1"/>
  <c r="R152" i="2"/>
  <c r="R151" i="2" s="1"/>
  <c r="R150" i="2" s="1"/>
  <c r="P152" i="2"/>
  <c r="P151" i="2"/>
  <c r="P150" i="2" s="1"/>
  <c r="BK152" i="2"/>
  <c r="BK151" i="2" s="1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T144" i="2"/>
  <c r="R145" i="2"/>
  <c r="R144" i="2"/>
  <c r="P145" i="2"/>
  <c r="P144" i="2"/>
  <c r="BK145" i="2"/>
  <c r="BK144" i="2"/>
  <c r="J144" i="2" s="1"/>
  <c r="J64" i="2" s="1"/>
  <c r="J145" i="2"/>
  <c r="BE145" i="2" s="1"/>
  <c r="BI143" i="2"/>
  <c r="BH143" i="2"/>
  <c r="BG143" i="2"/>
  <c r="BF143" i="2"/>
  <c r="T143" i="2"/>
  <c r="R143" i="2"/>
  <c r="P143" i="2"/>
  <c r="BK143" i="2"/>
  <c r="BK141" i="2" s="1"/>
  <c r="J141" i="2" s="1"/>
  <c r="J63" i="2" s="1"/>
  <c r="J143" i="2"/>
  <c r="BE143" i="2"/>
  <c r="BI142" i="2"/>
  <c r="BH142" i="2"/>
  <c r="BG142" i="2"/>
  <c r="BF142" i="2"/>
  <c r="T142" i="2"/>
  <c r="T141" i="2"/>
  <c r="R142" i="2"/>
  <c r="R141" i="2"/>
  <c r="P142" i="2"/>
  <c r="P141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T128" i="2"/>
  <c r="R129" i="2"/>
  <c r="R128" i="2"/>
  <c r="P129" i="2"/>
  <c r="P128" i="2"/>
  <c r="BK129" i="2"/>
  <c r="BK128" i="2"/>
  <c r="J128" i="2" s="1"/>
  <c r="J129" i="2"/>
  <c r="BE129" i="2" s="1"/>
  <c r="J62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F37" i="2"/>
  <c r="BD55" i="1" s="1"/>
  <c r="BD54" i="1" s="1"/>
  <c r="W33" i="1" s="1"/>
  <c r="BH112" i="2"/>
  <c r="BG112" i="2"/>
  <c r="F35" i="2"/>
  <c r="BB55" i="1" s="1"/>
  <c r="BB54" i="1" s="1"/>
  <c r="BF112" i="2"/>
  <c r="T112" i="2"/>
  <c r="T111" i="2"/>
  <c r="T110" i="2" s="1"/>
  <c r="T109" i="2"/>
  <c r="R112" i="2"/>
  <c r="R111" i="2"/>
  <c r="R110" i="2" s="1"/>
  <c r="R109" i="2" s="1"/>
  <c r="P112" i="2"/>
  <c r="P111" i="2"/>
  <c r="P110" i="2" s="1"/>
  <c r="P109" i="2"/>
  <c r="AU55" i="1" s="1"/>
  <c r="AU54" i="1" s="1"/>
  <c r="BK112" i="2"/>
  <c r="J112" i="2"/>
  <c r="BE112" i="2" s="1"/>
  <c r="J33" i="2" s="1"/>
  <c r="AV55" i="1" s="1"/>
  <c r="F33" i="2"/>
  <c r="AZ55" i="1" s="1"/>
  <c r="J106" i="2"/>
  <c r="J105" i="2"/>
  <c r="F105" i="2"/>
  <c r="F103" i="2"/>
  <c r="E101" i="2"/>
  <c r="J55" i="2"/>
  <c r="J54" i="2"/>
  <c r="F54" i="2"/>
  <c r="F52" i="2"/>
  <c r="E50" i="2"/>
  <c r="J18" i="2"/>
  <c r="E18" i="2"/>
  <c r="F106" i="2" s="1"/>
  <c r="J17" i="2"/>
  <c r="J12" i="2"/>
  <c r="J103" i="2" s="1"/>
  <c r="J52" i="2"/>
  <c r="E7" i="2"/>
  <c r="E48" i="2" s="1"/>
  <c r="E99" i="2"/>
  <c r="AS54" i="1"/>
  <c r="L50" i="1"/>
  <c r="AM50" i="1"/>
  <c r="AM49" i="1"/>
  <c r="L49" i="1"/>
  <c r="AM47" i="1"/>
  <c r="L47" i="1"/>
  <c r="L45" i="1"/>
  <c r="L44" i="1"/>
  <c r="W31" i="1" l="1"/>
  <c r="AX54" i="1"/>
  <c r="J108" i="3"/>
  <c r="J61" i="3" s="1"/>
  <c r="BK107" i="3"/>
  <c r="J167" i="3"/>
  <c r="J68" i="3" s="1"/>
  <c r="BK166" i="3"/>
  <c r="J166" i="3" s="1"/>
  <c r="J67" i="3" s="1"/>
  <c r="F55" i="2"/>
  <c r="J151" i="2"/>
  <c r="J66" i="2" s="1"/>
  <c r="BK150" i="2"/>
  <c r="J150" i="2" s="1"/>
  <c r="J65" i="2" s="1"/>
  <c r="J388" i="2"/>
  <c r="J84" i="2" s="1"/>
  <c r="BK387" i="2"/>
  <c r="J387" i="2" s="1"/>
  <c r="J83" i="2" s="1"/>
  <c r="J391" i="2"/>
  <c r="J86" i="2" s="1"/>
  <c r="BK390" i="2"/>
  <c r="J390" i="2" s="1"/>
  <c r="J85" i="2" s="1"/>
  <c r="T106" i="3"/>
  <c r="BK111" i="2"/>
  <c r="F34" i="2"/>
  <c r="BA55" i="1" s="1"/>
  <c r="J34" i="2"/>
  <c r="AW55" i="1" s="1"/>
  <c r="AT55" i="1" s="1"/>
  <c r="F36" i="2"/>
  <c r="BC55" i="1" s="1"/>
  <c r="BC54" i="1" s="1"/>
  <c r="F33" i="3"/>
  <c r="AZ56" i="1" s="1"/>
  <c r="AZ54" i="1" s="1"/>
  <c r="J33" i="3"/>
  <c r="AV56" i="1" s="1"/>
  <c r="AT56" i="1" s="1"/>
  <c r="R106" i="3"/>
  <c r="R166" i="3"/>
  <c r="R318" i="3"/>
  <c r="F34" i="3"/>
  <c r="BA56" i="1" s="1"/>
  <c r="BK318" i="3"/>
  <c r="J318" i="3" s="1"/>
  <c r="J82" i="3" s="1"/>
  <c r="W29" i="1" l="1"/>
  <c r="AV54" i="1"/>
  <c r="W32" i="1"/>
  <c r="AY54" i="1"/>
  <c r="BA54" i="1"/>
  <c r="J107" i="3"/>
  <c r="J60" i="3" s="1"/>
  <c r="BK106" i="3"/>
  <c r="J106" i="3" s="1"/>
  <c r="BK110" i="2"/>
  <c r="J111" i="2"/>
  <c r="J61" i="2" s="1"/>
  <c r="BK109" i="2" l="1"/>
  <c r="J109" i="2" s="1"/>
  <c r="J110" i="2"/>
  <c r="J60" i="2" s="1"/>
  <c r="J59" i="3"/>
  <c r="J30" i="3"/>
  <c r="AK29" i="1"/>
  <c r="W30" i="1"/>
  <c r="AW54" i="1"/>
  <c r="AK30" i="1" s="1"/>
  <c r="J39" i="3" l="1"/>
  <c r="AG56" i="1"/>
  <c r="AN56" i="1" s="1"/>
  <c r="AT54" i="1"/>
  <c r="J59" i="2"/>
  <c r="J30" i="2"/>
  <c r="AG55" i="1" l="1"/>
  <c r="J39" i="2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<sst xmlns="http://schemas.openxmlformats.org/spreadsheetml/2006/main" count="8064" uniqueCount="1804">
  <si>
    <t>Export Komplet</t>
  </si>
  <si>
    <t>VZ</t>
  </si>
  <si>
    <t>2.0</t>
  </si>
  <si>
    <t>ZAMOK</t>
  </si>
  <si>
    <t>False</t>
  </si>
  <si>
    <t>{7a67c267-aa56-4679-9c7c-2198c0232c54}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</si>
  <si>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</si>
  <si>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</si>
  <si>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</si>
  <si>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</si>
  <si>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</si>
  <si>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</si>
  <si>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</si>
  <si>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</si>
  <si>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</si>
  <si>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</si>
  <si>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objektu HZS Kralupy nad Vltavou</t>
  </si>
  <si>
    <t>KSO:</t>
  </si>
  <si>
    <t>018</t>
  </si>
  <si>
    <t>CC-CZ:</t>
  </si>
  <si>
    <t/>
  </si>
  <si>
    <t>Místo:</t>
  </si>
  <si>
    <t>Kralupy Nad Vltavou</t>
  </si>
  <si>
    <t>Datum:</t>
  </si>
  <si>
    <t>11. 4. 2019</t>
  </si>
  <si>
    <t>Zadavatel:</t>
  </si>
  <si>
    <t>IČ:</t>
  </si>
  <si>
    <t xml:space="preserve">SŽDC s.o., Dlážděná 1003/7, Praha 1, Nové Město </t>
  </si>
  <si>
    <t>DIČ:</t>
  </si>
  <si>
    <t>Uchazeč:</t>
  </si>
  <si>
    <t>Vyplň údaj</t>
  </si>
  <si>
    <t>Projektant:</t>
  </si>
  <si>
    <t xml:space="preserve">Ing. Jiří Makarius, Havlíčkova 362, Cítoliby </t>
  </si>
  <si>
    <t>True</t>
  </si>
  <si>
    <t>Zpracovatel:</t>
  </si>
  <si>
    <t>Petr Makarius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</si>
  <si>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</si>
  <si>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</si>
  <si>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</si>
  <si>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</si>
  <si>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</si>
  <si>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</si>
  <si>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</si>
  <si>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</si>
  <si>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</si>
  <si>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</si>
  <si>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</si>
  <si>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</si>
  <si>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</si>
  <si>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</si>
  <si>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</si>
  <si>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</si>
  <si>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</si>
  <si>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</si>
  <si>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</si>
  <si>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</si>
  <si>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</si>
  <si>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</si>
  <si>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</si>
  <si>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</si>
  <si>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</si>
  <si>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</si>
  <si>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</si>
  <si>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</si>
  <si>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</si>
  <si>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</si>
  <si>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</si>
  <si>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</si>
  <si>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</si>
  <si>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</si>
  <si>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</si>
  <si>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</si>
  <si>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</si>
  <si>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</si>
  <si>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</si>
  <si>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</si>
  <si>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</si>
  <si>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</si>
  <si>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Budova A</t>
  </si>
  <si>
    <t>STA</t>
  </si>
  <si>
    <t>1</t>
  </si>
  <si>
    <t>{4b2ba19f-5f65-43a4-acd4-97ed68f6d0a0}</t>
  </si>
  <si>
    <t>2</t>
  </si>
  <si>
    <t>SO.02</t>
  </si>
  <si>
    <t>Budova B a C, vjezdová vrata a cvičná věž</t>
  </si>
  <si>
    <t>{86950c1b-9b84-4eec-8124-d7ca684e7edc}</t>
  </si>
  <si>
    <t>KRYCÍ LIST SOUPISU PRACÍ</t>
  </si>
  <si>
    <t>Objekt:</t>
  </si>
  <si>
    <t>SO.01 - Budova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</si>
  <si>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</si>
  <si>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</si>
  <si>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</si>
  <si>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</si>
  <si>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</si>
  <si>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</si>
  <si>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</si>
  <si>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99 - Přesun hmot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</si>
  <si>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</si>
  <si>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</si>
  <si>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</si>
  <si>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</si>
  <si>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</si>
  <si>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</si>
  <si>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</si>
  <si>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</si>
  <si>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</si>
  <si>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742 - Elektromontáže</t>
  </si>
  <si>
    <t xml:space="preserve">    763 - Konstrukce montované z desek, dílců a panelů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</si>
  <si>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</si>
  <si>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</si>
  <si>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</si>
  <si>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</si>
  <si>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</si>
  <si>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</si>
  <si>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</si>
  <si>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</si>
  <si>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M - Práce a dodávky M</t>
  </si>
  <si>
    <t xml:space="preserve">    25-M - Povrchová úprava strojů a zařízení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</si>
  <si>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</si>
  <si>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</si>
  <si>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</si>
  <si>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</si>
  <si>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</si>
  <si>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</si>
  <si>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</si>
  <si>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</si>
  <si>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</si>
  <si>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</si>
  <si>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</si>
  <si>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</si>
  <si>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</si>
  <si>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</si>
  <si>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</si>
  <si>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</si>
  <si>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</si>
  <si>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</si>
  <si>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</si>
  <si>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</si>
  <si>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</si>
  <si>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</si>
  <si>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</si>
  <si>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</si>
  <si>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611311131</t>
  </si>
  <si>
    <t>Tenkovrstvá úprava na rovném povrchu stropů a schodišťových konstrukcí vodorovných, šikmých, žebrových a klenutých s nejnutnějším obroušením podkladu (pemzou apod.) a oprášením aktivovaným štukem s disperzní přilnavou přísadou k hladkému podkladu nanášeným a vyhlazením plstí o tl. 2 až 3 mm</t>
  </si>
  <si>
    <t>m2</t>
  </si>
  <si>
    <t>CS ÚRS 2019 01</t>
  </si>
  <si>
    <t>4</t>
  </si>
  <si>
    <t>-1483026841</t>
  </si>
  <si>
    <t>612142001</t>
  </si>
  <si>
    <t>Potažení vnitřních ploch pletivem v ploše nebo pruzích, na plném podkladu sklovláknitým vtlačením do tmelu stěn</t>
  </si>
  <si>
    <t>-1532205998</t>
  </si>
  <si>
    <t>3</t>
  </si>
  <si>
    <t>612311121</t>
  </si>
  <si>
    <t>Omítka vápenná vnitřních ploch nanášená ručně jednovrstvá hladká, tloušťky do 10 mm svislých konstrukcí stěn</t>
  </si>
  <si>
    <t>-1802067842</t>
  </si>
  <si>
    <t>622131121</t>
  </si>
  <si>
    <t>Podkladní a spojovací vrstva vnějších omítaných ploch penetrace akrylát-silikonová nanášená ručně stěn</t>
  </si>
  <si>
    <t>-338116523</t>
  </si>
  <si>
    <t>5</t>
  </si>
  <si>
    <t>622142001</t>
  </si>
  <si>
    <t>Potažení vnějších ploch pletivem v ploše nebo pruzích, na plném podkladu sklovláknitým vtlačením do tmelu stěn</t>
  </si>
  <si>
    <t>-493797543</t>
  </si>
  <si>
    <t>622311141</t>
  </si>
  <si>
    <t>Omítka vápenná vnějších ploch nanášená ručně dvouvrstvá, tloušťky jádrové omítky do 15 mm a tloušťky štuku do 3 mm štuková stěn</t>
  </si>
  <si>
    <t>-1110328247</t>
  </si>
  <si>
    <t>7</t>
  </si>
  <si>
    <t>622321131</t>
  </si>
  <si>
    <t>Tenkovrstvá úprava na rovném vnitřním povrchu aktivovaným štukem (2) stěn, (3) pilířů, (4) svislých panelových konstrukcí s nejnutnějším obroušením podkladu (pemzou apod.) a oprášením nanášením s vyhlazením plstí tl. 2 až 3 mm s disperzní přilnavou přís</t>
  </si>
  <si>
    <t>-720646003</t>
  </si>
  <si>
    <t>8</t>
  </si>
  <si>
    <t>622541021</t>
  </si>
  <si>
    <t>Omítka tenkovrstvá silikonsilikátová vnějších ploch hydrofobní, se samočistícím účinkem probarvená, včetně penetrace podkladu zrnitá, tloušťky 2,0 mm stěn</t>
  </si>
  <si>
    <t>562586108</t>
  </si>
  <si>
    <t>9</t>
  </si>
  <si>
    <t>622811011</t>
  </si>
  <si>
    <t>Omítka tepelně izolační vnějších ploch stěn prováděná ručně ve 2 vrstvách, tloušťky přes 40 do 50 mm</t>
  </si>
  <si>
    <t>702427828</t>
  </si>
  <si>
    <t>10</t>
  </si>
  <si>
    <t>623311141</t>
  </si>
  <si>
    <t>Omítka vápenná vnějších ploch nanášená ručně dvouvrstvá, tloušťky jádrové omítky do 15 mm a tloušťky štuku do 3 mm štuková pilířů nebo sloupů</t>
  </si>
  <si>
    <t>-503548924</t>
  </si>
  <si>
    <t>11</t>
  </si>
  <si>
    <t>629991011</t>
  </si>
  <si>
    <t>Zakrytí vnějších ploch před znečištěním včetně pozdějšího odkrytí výplní otvorů a svislých ploch fólií přilepenou lepící páskou</t>
  </si>
  <si>
    <t>-1605018027</t>
  </si>
  <si>
    <t>12</t>
  </si>
  <si>
    <t>629995101</t>
  </si>
  <si>
    <t>Očištění vnějších ploch tlakovou vodou omytím</t>
  </si>
  <si>
    <t>-724236144</t>
  </si>
  <si>
    <t>13</t>
  </si>
  <si>
    <t>631311124</t>
  </si>
  <si>
    <t>Mazanina z betonu prostého bez zvýšených nároků na prostředí tl. přes 80 do 120 mm tř. C 16/20</t>
  </si>
  <si>
    <t>m3</t>
  </si>
  <si>
    <t>1981852213</t>
  </si>
  <si>
    <t>14</t>
  </si>
  <si>
    <t>631319012</t>
  </si>
  <si>
    <t>Příplatek k cenám mazanin za úpravu povrchu mazaniny přehlazením, mazanina tl. přes 80 do 120 mm</t>
  </si>
  <si>
    <t>419600499</t>
  </si>
  <si>
    <t>631319196</t>
  </si>
  <si>
    <t>Příplatek k cenám mazanin za malou plochu do 5 m2 jednotlivě mazanina tl. přes 80 do 120 mm</t>
  </si>
  <si>
    <t>-1603993925</t>
  </si>
  <si>
    <t>16</t>
  </si>
  <si>
    <t>632450132</t>
  </si>
  <si>
    <t>Potěr cementový vyrovnávací ze suchých směsí v ploše o průměrné (střední) tl. přes 20 do 30 mm</t>
  </si>
  <si>
    <t>703205024</t>
  </si>
  <si>
    <t>Ostatní konstrukce a práce-bourání</t>
  </si>
  <si>
    <t>17</t>
  </si>
  <si>
    <t>946112117</t>
  </si>
  <si>
    <t>Montáž pojízdných věží trubkových nebo dílcových s maximálním zatížením podlahy do 200 kg/m2 šířky přes 0,9 do 1,6 m, délky do 3,2 m, výšky přes 6,6 m do 7,6 m</t>
  </si>
  <si>
    <t>kus</t>
  </si>
  <si>
    <t>-1670975823</t>
  </si>
  <si>
    <t>18</t>
  </si>
  <si>
    <t>946112217</t>
  </si>
  <si>
    <t>Montáž pojízdných věží trubkových nebo dílcových s maximálním zatížením podlahy do 200 kg/m2 Příplatek za první a každý další den použití pojízdného lešení k ceně -2117</t>
  </si>
  <si>
    <t>-1468827892</t>
  </si>
  <si>
    <t>19</t>
  </si>
  <si>
    <t>946112817</t>
  </si>
  <si>
    <t>Demontáž pojízdných věží trubkových nebo dílcových s maximálním zatížením podlahy do 200 kg/m2 šířky přes 0,9 do 1,6 m, délky do 3,2 m, výšky přes 6,6 m do 7,6 m</t>
  </si>
  <si>
    <t>-1783645406</t>
  </si>
  <si>
    <t>20</t>
  </si>
  <si>
    <t>949121111</t>
  </si>
  <si>
    <t>Montáž lešení lehkého kozového dílcového o výšce lešeňové podlahy do 1,2 m</t>
  </si>
  <si>
    <t>-686779770</t>
  </si>
  <si>
    <t>949121122</t>
  </si>
  <si>
    <t>Montáž lešení lehkého kozového dílcového ve schodišti o výšce lešeňové podlahy přes 1,5 do 3,5 m</t>
  </si>
  <si>
    <t>1422143092</t>
  </si>
  <si>
    <t>22</t>
  </si>
  <si>
    <t>949221111</t>
  </si>
  <si>
    <t>Montáž lešeňové podlahy pro dílcová lešení s příčníky nebo podélníky, ve výšce do 10 m</t>
  </si>
  <si>
    <t>740443715</t>
  </si>
  <si>
    <t>23</t>
  </si>
  <si>
    <t>949221211</t>
  </si>
  <si>
    <t>Montáž lešeňové podlahy pro dílcová lešení Příplatek za první a každý další den použití lešení k ceně -1111, -1112 nebo -1131</t>
  </si>
  <si>
    <t>-170900759</t>
  </si>
  <si>
    <t>24</t>
  </si>
  <si>
    <t>949221811</t>
  </si>
  <si>
    <t>Demontáž lešeňové podlahy pro dílcová lešení s příčníky nebo podélníky, ve výšce do 10 m</t>
  </si>
  <si>
    <t>2065498702</t>
  </si>
  <si>
    <t>25</t>
  </si>
  <si>
    <t>952901111</t>
  </si>
  <si>
    <t>Vyčištění budov nebo objektů před předáním do užívání budov bytové nebo občanské výstavby, světlé výšky podlaží do 4 m</t>
  </si>
  <si>
    <t>-255203876</t>
  </si>
  <si>
    <t>26</t>
  </si>
  <si>
    <t>965081333</t>
  </si>
  <si>
    <t>Bourání podlah z dlaždic bez podkladního lože nebo mazaniny, s jakoukoliv výplní spár betonových, teracových nebo čedičových tl. do 30 mm, plochy přes 1 m2</t>
  </si>
  <si>
    <t>-957324835</t>
  </si>
  <si>
    <t>27</t>
  </si>
  <si>
    <t>978036191</t>
  </si>
  <si>
    <t>Otlučení cementových omítek vnějších ploch s vyškrabáním spar zdiva a s očištěním povrchu, v rozsahu přes 80 do 100 %</t>
  </si>
  <si>
    <t>-1800130586</t>
  </si>
  <si>
    <t>28</t>
  </si>
  <si>
    <t>978059641</t>
  </si>
  <si>
    <t>Odsekání obkladů stěn včetně otlučení podkladní omítky až na zdivo z obkládaček vnějších, z jakýchkoliv materiálů, plochy přes 1 m2</t>
  </si>
  <si>
    <t>189071141</t>
  </si>
  <si>
    <t>99</t>
  </si>
  <si>
    <t>Přesun hmot</t>
  </si>
  <si>
    <t>29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</si>
  <si>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</si>
  <si>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</si>
  <si>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t</t>
  </si>
  <si>
    <t>842825194</t>
  </si>
  <si>
    <t>30</t>
  </si>
  <si>
    <t>Šrot</t>
  </si>
  <si>
    <t>Odvoz výzisku - železného šrotu na místo určení objednatelem s naložením a složením (odhad 4,3t)</t>
  </si>
  <si>
    <t>628763029</t>
  </si>
  <si>
    <t>997</t>
  </si>
  <si>
    <t>Přesun sutě</t>
  </si>
  <si>
    <t>31</t>
  </si>
  <si>
    <t>997013152</t>
  </si>
  <si>
    <t>Vnitrostaveništní doprava suti a vybouraných hmot vodorovně do 50 m svisle s omezením mechanizace pro budovy a haly výšky přes 6 do 9 m</t>
  </si>
  <si>
    <t>-900938084</t>
  </si>
  <si>
    <t>32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</si>
  <si>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</si>
  <si>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</si>
  <si>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-1888496183</t>
  </si>
  <si>
    <t>33</t>
  </si>
  <si>
    <t>997013501</t>
  </si>
  <si>
    <t>Odvoz suti a vybouraných hmot na skládku nebo meziskládku se složením, na vzdálenost do 1 km</t>
  </si>
  <si>
    <t>718471340</t>
  </si>
  <si>
    <t>34</t>
  </si>
  <si>
    <t>997013509</t>
  </si>
  <si>
    <t>Odvoz suti a vybouraných hmot na skládku nebo meziskládku se složením, na vzdálenost Příplatek k ceně za každý další i započatý 1 km přes 1 km</t>
  </si>
  <si>
    <t>-363687491</t>
  </si>
  <si>
    <t>35</t>
  </si>
  <si>
    <t>997013807</t>
  </si>
  <si>
    <t>Poplatek za uložení stavebního odpadu na skládce (skládkovné) z tašek a keramických výrobků zatříděného do Katalogu odpadů pod kódem 170 103</t>
  </si>
  <si>
    <t>-1771352637</t>
  </si>
  <si>
    <t>PSV</t>
  </si>
  <si>
    <t>Práce a dodávky PSV</t>
  </si>
  <si>
    <t>711</t>
  </si>
  <si>
    <t>Izolace proti vodě, vlhkosti a plynům</t>
  </si>
  <si>
    <t>36</t>
  </si>
  <si>
    <t>711113117</t>
  </si>
  <si>
    <t>Izolace proti zemní vlhkosti natěradly a tmely za studena na ploše vodorovné V těsnicí stěrkou jednosložkovu na bázi cementu</t>
  </si>
  <si>
    <t>-182078266</t>
  </si>
  <si>
    <t>37</t>
  </si>
  <si>
    <t>711113127</t>
  </si>
  <si>
    <t>Izolace proti zemní vlhkosti natěradly a tmely za studena na ploše svislé S těsnicí stěrkou jednosložkovu na bázi cementu</t>
  </si>
  <si>
    <t>-27011877</t>
  </si>
  <si>
    <t>38</t>
  </si>
  <si>
    <t>998711101</t>
  </si>
  <si>
    <t>Přesun hmot pro izolace proti vodě, vlhkosti a plynům stanovený z hmotnosti přesunovaného materiálu vodorovná dopravní vzdálenost do 50 m v objektech výšky do 6 m</t>
  </si>
  <si>
    <t>-1437788358</t>
  </si>
  <si>
    <t>712</t>
  </si>
  <si>
    <t>Povlakové krytiny</t>
  </si>
  <si>
    <t>39</t>
  </si>
  <si>
    <t>712300921</t>
  </si>
  <si>
    <t>Opravy povlakové krytiny střech plochých do 10° Příplatek k ceně za správkový kus NAIP přitavením</t>
  </si>
  <si>
    <t>-171041285</t>
  </si>
  <si>
    <t>40</t>
  </si>
  <si>
    <t>M</t>
  </si>
  <si>
    <t>62832001</t>
  </si>
  <si>
    <t>pás asfaltový natavitelný oxidovaný tl. 3,5mm typu V60 S35 s vložkou ze skleněné rohože, s jemnozrnným minerálním posypem</t>
  </si>
  <si>
    <t>-556209434</t>
  </si>
  <si>
    <t>41</t>
  </si>
  <si>
    <t>712320932</t>
  </si>
  <si>
    <t>Provedení údržby povlakové krytiny střech plochých do 10° natěradly a tmely za horka nátěrem asfaltovým</t>
  </si>
  <si>
    <t>239664531</t>
  </si>
  <si>
    <t>42</t>
  </si>
  <si>
    <t>111613320</t>
  </si>
  <si>
    <t>asfalt pro izolaci trub</t>
  </si>
  <si>
    <t>-1828231062</t>
  </si>
  <si>
    <t>43</t>
  </si>
  <si>
    <t>998712102</t>
  </si>
  <si>
    <t>Přesun hmot pro povlakové krytiny stanovený z hmotnosti přesunovaného materiálu vodorovná dopravní vzdálenost do 50 m v objektech výšky přes 6 do 12 m</t>
  </si>
  <si>
    <t>687166942</t>
  </si>
  <si>
    <t>44</t>
  </si>
  <si>
    <t>DBM</t>
  </si>
  <si>
    <t xml:space="preserve">Nástřik polyuretanové střešní pěny 8 cm + elastomer krycí vrstva </t>
  </si>
  <si>
    <t>1087454556</t>
  </si>
  <si>
    <t>45</t>
  </si>
  <si>
    <t>DBM2</t>
  </si>
  <si>
    <t>Mimostaveništní doprava</t>
  </si>
  <si>
    <t>soub.</t>
  </si>
  <si>
    <t>-1472076833</t>
  </si>
  <si>
    <t>721</t>
  </si>
  <si>
    <t>Zdravotechnika - vnitřní kanalizace</t>
  </si>
  <si>
    <t>46</t>
  </si>
  <si>
    <t>721211422</t>
  </si>
  <si>
    <t>Podlahové vpusti se svislým odtokem DN 50/75/110 mřížka nerez 138x138</t>
  </si>
  <si>
    <t>-200172120</t>
  </si>
  <si>
    <t>47</t>
  </si>
  <si>
    <t>721212112</t>
  </si>
  <si>
    <t>Odtokové sprchové žlaby se zápachovou uzávěrkou a krycím roštem délky 800 mm</t>
  </si>
  <si>
    <t>-611147803</t>
  </si>
  <si>
    <t>48</t>
  </si>
  <si>
    <t>721226513</t>
  </si>
  <si>
    <t>Zápachové uzávěrky podomítkové (Pe) s krycí deskou pro pračku a myčku DN 40/50 s přípojem vody a elektřiny</t>
  </si>
  <si>
    <t>-1596228954</t>
  </si>
  <si>
    <t>49</t>
  </si>
  <si>
    <t>721233114</t>
  </si>
  <si>
    <t>Střešní vtoky (vpusti) polypropylenové (PP) pro ploché střechy s odtokem svislým DN 160</t>
  </si>
  <si>
    <t>-781823501</t>
  </si>
  <si>
    <t>50</t>
  </si>
  <si>
    <t>998721101</t>
  </si>
  <si>
    <t>Přesun hmot pro vnitřní kanalizace stanovený z hmotnosti přesunovaného materiálu vodorovná dopravní vzdálenost do 50 m v objektech výšky do 6 m</t>
  </si>
  <si>
    <t>-1599314785</t>
  </si>
  <si>
    <t>51</t>
  </si>
  <si>
    <t>Spec</t>
  </si>
  <si>
    <t>Zednické přípomoci</t>
  </si>
  <si>
    <t>-1869461697</t>
  </si>
  <si>
    <t>722</t>
  </si>
  <si>
    <t>Zdravotechnika - vnitřní vodovod</t>
  </si>
  <si>
    <t>52</t>
  </si>
  <si>
    <t>722130801</t>
  </si>
  <si>
    <t>Demontáž potrubí z ocelových trubek pozinkovaných závitových do DN 25</t>
  </si>
  <si>
    <t>m</t>
  </si>
  <si>
    <t>476937446</t>
  </si>
  <si>
    <t>53</t>
  </si>
  <si>
    <t>722130802</t>
  </si>
  <si>
    <t>Demontáž potrubí z ocelových trubek pozinkovaných závitových přes 25 do DN 40</t>
  </si>
  <si>
    <t>1774030152</t>
  </si>
  <si>
    <t>54</t>
  </si>
  <si>
    <t>722130803</t>
  </si>
  <si>
    <t>Demontáž potrubí z ocelových trubek pozinkovaných závitových přes 40 do DN 50</t>
  </si>
  <si>
    <t>-427803323</t>
  </si>
  <si>
    <t>55</t>
  </si>
  <si>
    <t>722174022</t>
  </si>
  <si>
    <t>Potrubí z plastových trubek z polypropylenu (PPR) svařovaných polyfuzně PN 20 (SDR 6) D 20 x 3,4</t>
  </si>
  <si>
    <t>-1913487747</t>
  </si>
  <si>
    <t>56</t>
  </si>
  <si>
    <t>722174023</t>
  </si>
  <si>
    <t>Potrubí z plastových trubek z polypropylenu (PPR) svařovaných polyfuzně PN 20 (SDR 6) D 25 x 4,2</t>
  </si>
  <si>
    <t>-1676769125</t>
  </si>
  <si>
    <t>57</t>
  </si>
  <si>
    <t>722174024</t>
  </si>
  <si>
    <t>Potrubí z plastových trubek z polypropylenu (PPR) svařovaných polyfuzně PN 20 (SDR 6) D 32 x 5,4</t>
  </si>
  <si>
    <t>1072225026</t>
  </si>
  <si>
    <t>58</t>
  </si>
  <si>
    <t>722174025</t>
  </si>
  <si>
    <t>Potrubí z plastových trubek z polypropylenu (PPR) svařovaných polyfuzně PN 20 (SDR 6) D 40 x 6,7</t>
  </si>
  <si>
    <t>-14314767</t>
  </si>
  <si>
    <t>59</t>
  </si>
  <si>
    <t>722174026</t>
  </si>
  <si>
    <t>Potrubí z plastových trubek z polypropylenu (PPR) svařovaných polyfuzně PN 20 (SDR 6) D 50 x 8,4</t>
  </si>
  <si>
    <t>-1808080710</t>
  </si>
  <si>
    <t>60</t>
  </si>
  <si>
    <t>722174027</t>
  </si>
  <si>
    <t>Potrubí z plastových trubek z polypropylenu (PPR) svařovaných polyfuzně PN 20 (SDR 6) D 63 x 10,5</t>
  </si>
  <si>
    <t>1106957875</t>
  </si>
  <si>
    <t>61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</si>
  <si>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</si>
  <si>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</si>
  <si>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-1023851354</t>
  </si>
  <si>
    <t>62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</si>
  <si>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</si>
  <si>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</si>
  <si>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22098855</t>
  </si>
  <si>
    <t>63</t>
  </si>
  <si>
    <t>722181243</t>
  </si>
  <si>
    <t>Ochrana potrubí termoizolačními trubicemi z pěnového polyetylenu PE přilepenými v příčných a podélných spojích, tloušťky izolace přes 13 do 20 mm, vnitřního průměru izolace DN přes 45 do 63 mm</t>
  </si>
  <si>
    <t>-89752292</t>
  </si>
  <si>
    <t>64</t>
  </si>
  <si>
    <t>722181244</t>
  </si>
  <si>
    <t>Ochrana potrubí termoizolačními trubicemi z pěnového polyetylenu PE přilepenými v příčných a podélných spojích, tloušťky izolace přes 13 do 20 mm, vnitřního průměru izolace DN přes 63 do 89 mm</t>
  </si>
  <si>
    <t>1164921120</t>
  </si>
  <si>
    <t>65</t>
  </si>
  <si>
    <t>722231023</t>
  </si>
  <si>
    <t>Armatury se dvěma závity ventily přímé s odvodňovacím ventilem G 1</t>
  </si>
  <si>
    <t>-2000556922</t>
  </si>
  <si>
    <t>66</t>
  </si>
  <si>
    <t>722231024</t>
  </si>
  <si>
    <t>Armatury se dvěma závity ventily přímé s odvodňovacím ventilem G 5/4</t>
  </si>
  <si>
    <t>-582014251</t>
  </si>
  <si>
    <t>67</t>
  </si>
  <si>
    <t>722231025</t>
  </si>
  <si>
    <t>Armatury se dvěma závity ventily přímé s odvodňovacím ventilem G 6/4</t>
  </si>
  <si>
    <t>1834559392</t>
  </si>
  <si>
    <t>68</t>
  </si>
  <si>
    <t>722231026</t>
  </si>
  <si>
    <t>Armatury se dvěma závity ventily přímé s odvodňovacím ventilem G 2</t>
  </si>
  <si>
    <t>-412497256</t>
  </si>
  <si>
    <t>69</t>
  </si>
  <si>
    <t>722260801</t>
  </si>
  <si>
    <t>Demontáž vodoměrů přírubových do DN 50</t>
  </si>
  <si>
    <t>-1811525815</t>
  </si>
  <si>
    <t>70</t>
  </si>
  <si>
    <t>722290821</t>
  </si>
  <si>
    <t>Vnitrostaveništní přemístění vybouraných (demontovaných) hmot vnitřní vodovod vodorovně do 100 m v objektech výšky do 6 m</t>
  </si>
  <si>
    <t>-1691754810</t>
  </si>
  <si>
    <t>71</t>
  </si>
  <si>
    <t>998722101</t>
  </si>
  <si>
    <t>Přesun hmot pro vnitřní vodovod stanovený z hmotnosti přesunovaného materiálu vodorovná dopravní vzdálenost do 50 m v objektech výšky do 6 m</t>
  </si>
  <si>
    <t>-1485782851</t>
  </si>
  <si>
    <t>72</t>
  </si>
  <si>
    <t>Zdravot</t>
  </si>
  <si>
    <t>702233847</t>
  </si>
  <si>
    <t>725</t>
  </si>
  <si>
    <t>Zdravotechnika - zařizovací předměty</t>
  </si>
  <si>
    <t>73</t>
  </si>
  <si>
    <t>725110811</t>
  </si>
  <si>
    <t>Demontáž klozetů splachovacích s nádrží nebo tlakovým splachovačem</t>
  </si>
  <si>
    <t>soubor</t>
  </si>
  <si>
    <t>2131686914</t>
  </si>
  <si>
    <t>74</t>
  </si>
  <si>
    <t>725112171</t>
  </si>
  <si>
    <t>Zařízení záchodů kombi klozety s hlubokým splachováním odpad vodorovný</t>
  </si>
  <si>
    <t>-1269050771</t>
  </si>
  <si>
    <t>75</t>
  </si>
  <si>
    <t>725121527</t>
  </si>
  <si>
    <t>Pisoárové záchodky keramické automatické s integrovaným napájecím zdrojem</t>
  </si>
  <si>
    <t>905754704</t>
  </si>
  <si>
    <t>76</t>
  </si>
  <si>
    <t>725122817</t>
  </si>
  <si>
    <t>Demontáž pisoárů bez nádrže s rohovým ventilem s 1 záchodkem</t>
  </si>
  <si>
    <t>-1981004085</t>
  </si>
  <si>
    <t>77</t>
  </si>
  <si>
    <t>725210821</t>
  </si>
  <si>
    <t>Demontáž umyvadel bez výtokových armatur umyvadel</t>
  </si>
  <si>
    <t>-76099365</t>
  </si>
  <si>
    <t>78</t>
  </si>
  <si>
    <t>725211602</t>
  </si>
  <si>
    <t>Umyvadla keramická bílá bez výtokových armatur připevněná na stěnu šrouby bez sloupu nebo krytu na sifon 550 mm</t>
  </si>
  <si>
    <t>873488525</t>
  </si>
  <si>
    <t>79</t>
  </si>
  <si>
    <t>725240812</t>
  </si>
  <si>
    <t>Demontáž sprchových kabin a vaniček bez výtokových armatur vaniček</t>
  </si>
  <si>
    <t>-176773977</t>
  </si>
  <si>
    <t>80</t>
  </si>
  <si>
    <t>725244509</t>
  </si>
  <si>
    <t>Sprchové dveře a zástěny zástěny sprchové rohové čtvercové/obdélníkové rámové se skleněnou výplní tl. 4 a 5 mm dveře posuvné jednodílné, vstup z čela, na vaničku 1400x800 mm</t>
  </si>
  <si>
    <t>1512701027</t>
  </si>
  <si>
    <t>81</t>
  </si>
  <si>
    <t>725291511</t>
  </si>
  <si>
    <t>Doplňky zařízení koupelen a záchodů plastové dávkovač tekutého mýdla na 350 ml</t>
  </si>
  <si>
    <t>-718400546</t>
  </si>
  <si>
    <t>82</t>
  </si>
  <si>
    <t>725291521</t>
  </si>
  <si>
    <t>Doplňky zařízení koupelen a záchodů plastové zásobník toaletních papírů</t>
  </si>
  <si>
    <t>1409544763</t>
  </si>
  <si>
    <t>83</t>
  </si>
  <si>
    <t>725291531</t>
  </si>
  <si>
    <t>Doplňky zařízení koupelen a záchodů plastové zásobník papírových ručníků</t>
  </si>
  <si>
    <t>-404879653</t>
  </si>
  <si>
    <t>84</t>
  </si>
  <si>
    <t>725291541</t>
  </si>
  <si>
    <t>Doplňky zařízení koupelen a záchodů plastové wc kartáč nástěnný</t>
  </si>
  <si>
    <t>1981406616</t>
  </si>
  <si>
    <t>85</t>
  </si>
  <si>
    <t>725291551</t>
  </si>
  <si>
    <t>Doplňky zařízení koupelen a záchodů plastové zrcadlo nástěnné</t>
  </si>
  <si>
    <t>59536140</t>
  </si>
  <si>
    <t>86</t>
  </si>
  <si>
    <t>725311121</t>
  </si>
  <si>
    <t>Dřezy bez výtokových armatur jednoduché se zápachovou uzávěrkou nerezové s odkapávací plochou 560x480 mm a miskou</t>
  </si>
  <si>
    <t>-611231409</t>
  </si>
  <si>
    <t>87</t>
  </si>
  <si>
    <t>725311131</t>
  </si>
  <si>
    <t>Dřezy bez výtokových armatur dvojité se zápachovou uzávěrkou nerezové nástavné 900x600 mm</t>
  </si>
  <si>
    <t>64990058</t>
  </si>
  <si>
    <t>88</t>
  </si>
  <si>
    <t>725320821</t>
  </si>
  <si>
    <t>Demontáž dřezů dvojitých bez výtokových armatur na konzolách</t>
  </si>
  <si>
    <t>-540486205</t>
  </si>
  <si>
    <t>89</t>
  </si>
  <si>
    <t>725320822</t>
  </si>
  <si>
    <t>Demontáž dřezů dvojitých bez výtokových armatur vestavěných v kuchyňských sestavách</t>
  </si>
  <si>
    <t>549284365</t>
  </si>
  <si>
    <t>90</t>
  </si>
  <si>
    <t>725330820</t>
  </si>
  <si>
    <t>Demontáž výlevek bez výtokových armatur a bez nádrže a splachovacího potrubí diturvitových</t>
  </si>
  <si>
    <t>-235401089</t>
  </si>
  <si>
    <t>91</t>
  </si>
  <si>
    <t>725331111</t>
  </si>
  <si>
    <t>Výlevky bez výtokových armatur a splachovací nádrže keramické se sklopnou plastovou mřížkou 425 mm</t>
  </si>
  <si>
    <t>-266911595</t>
  </si>
  <si>
    <t>92</t>
  </si>
  <si>
    <t>725590811</t>
  </si>
  <si>
    <t>Vnitrostaveništní přemístění vybouraných (demontovaných) hmot zařizovacích předmětů vodorovně do 100 m v objektech výšky do 6 m</t>
  </si>
  <si>
    <t>-2146470538</t>
  </si>
  <si>
    <t>93</t>
  </si>
  <si>
    <t>725813111</t>
  </si>
  <si>
    <t>Ventily rohové bez připojovací trubičky nebo flexi hadičky G 1/2</t>
  </si>
  <si>
    <t>688191859</t>
  </si>
  <si>
    <t>94</t>
  </si>
  <si>
    <t>725813112</t>
  </si>
  <si>
    <t>Ventily rohové bez připojovací trubičky nebo flexi hadičky pračkové G 3/4</t>
  </si>
  <si>
    <t>-1774590142</t>
  </si>
  <si>
    <t>95</t>
  </si>
  <si>
    <t>725820801</t>
  </si>
  <si>
    <t>Demontáž baterií nástěnných do G 3/4</t>
  </si>
  <si>
    <t>-148331124</t>
  </si>
  <si>
    <t>96</t>
  </si>
  <si>
    <t>725820802</t>
  </si>
  <si>
    <t>Demontáž baterií stojánkových do 1 otvoru</t>
  </si>
  <si>
    <t>-806191279</t>
  </si>
  <si>
    <t>97</t>
  </si>
  <si>
    <t>725821316</t>
  </si>
  <si>
    <t>Baterie dřezové nástěnné pákové s otáčivým plochým ústím a délkou ramínka 300 mm</t>
  </si>
  <si>
    <t>-1925498477</t>
  </si>
  <si>
    <t>98</t>
  </si>
  <si>
    <t>725821328</t>
  </si>
  <si>
    <t>Baterie dřezové stojánkové pákové s otáčivým ústím a délkou ramínka s vytahovací sprškou</t>
  </si>
  <si>
    <t>187973427</t>
  </si>
  <si>
    <t>725822612</t>
  </si>
  <si>
    <t>Baterie umyvadlové stojánkové pákové s výpustí</t>
  </si>
  <si>
    <t>1275808475</t>
  </si>
  <si>
    <t>100</t>
  </si>
  <si>
    <t>725840850</t>
  </si>
  <si>
    <t>Demontáž baterií sprchových diferenciálních do G 3/4 x 1</t>
  </si>
  <si>
    <t>245853006</t>
  </si>
  <si>
    <t>101</t>
  </si>
  <si>
    <t>725841354</t>
  </si>
  <si>
    <t>Baterie sprchové automatické s termostatickým ventilem a sprchovou růžicí</t>
  </si>
  <si>
    <t>1888915550</t>
  </si>
  <si>
    <t>102</t>
  </si>
  <si>
    <t>725851305</t>
  </si>
  <si>
    <t>Ventily odpadní pro zařizovací předměty dřezové bez přepadu G 6/4</t>
  </si>
  <si>
    <t>-347857774</t>
  </si>
  <si>
    <t>103</t>
  </si>
  <si>
    <t>725851307</t>
  </si>
  <si>
    <t>Ventily odpadní pro zařizovací předměty dřezové bez přepadu G 6/4 pro dvojdřez</t>
  </si>
  <si>
    <t>-296380345</t>
  </si>
  <si>
    <t>104</t>
  </si>
  <si>
    <t>725851325</t>
  </si>
  <si>
    <t>Ventily odpadní pro zařizovací předměty umyvadlové bez přepadu G 5/4</t>
  </si>
  <si>
    <t>-1807316898</t>
  </si>
  <si>
    <t>105</t>
  </si>
  <si>
    <t>725861312</t>
  </si>
  <si>
    <t>Zápachové uzávěrky zařizovacích předmětů pro umyvadla podomítkové DN 40/50</t>
  </si>
  <si>
    <t>1443326664</t>
  </si>
  <si>
    <t>106</t>
  </si>
  <si>
    <t>725862113</t>
  </si>
  <si>
    <t>Zápachové uzávěrky zařizovacích předmětů pro dřezy s přípojkou pro pračku nebo myčku DN 40/50</t>
  </si>
  <si>
    <t>1129434422</t>
  </si>
  <si>
    <t>107</t>
  </si>
  <si>
    <t>725862123</t>
  </si>
  <si>
    <t>Zápachové uzávěrky zařizovacích předmětů pro dvojdřezy s přípojkou pro pračku nebo myčku DN 40/50</t>
  </si>
  <si>
    <t>-1729007264</t>
  </si>
  <si>
    <t>108</t>
  </si>
  <si>
    <t>725865411</t>
  </si>
  <si>
    <t>Zápachové uzávěrky zařizovacích předmětů pro pisoáry DN 32/40</t>
  </si>
  <si>
    <t>1908529671</t>
  </si>
  <si>
    <t>109</t>
  </si>
  <si>
    <t>725980122</t>
  </si>
  <si>
    <t>Dvířka 15/20</t>
  </si>
  <si>
    <t>1033924271</t>
  </si>
  <si>
    <t>110</t>
  </si>
  <si>
    <t>998725101</t>
  </si>
  <si>
    <t>Přesun hmot pro zařizovací předměty stanovený z hmotnosti přesunovaného materiálu vodorovná dopravní vzdálenost do 50 m v objektech výšky do 6 m</t>
  </si>
  <si>
    <t>52160921</t>
  </si>
  <si>
    <t>734</t>
  </si>
  <si>
    <t>Ústřední vytápění - armatury</t>
  </si>
  <si>
    <t>111</t>
  </si>
  <si>
    <t>734200821</t>
  </si>
  <si>
    <t>Demontáž armatur závitových se dvěma závity do G 1/2</t>
  </si>
  <si>
    <t>426021616</t>
  </si>
  <si>
    <t>112</t>
  </si>
  <si>
    <t>734211112</t>
  </si>
  <si>
    <t>Ventily odvzdušňovací závitové otopných těles PN 6 do 120°C G 1/4</t>
  </si>
  <si>
    <t>-624430681</t>
  </si>
  <si>
    <t>113</t>
  </si>
  <si>
    <t>734221552</t>
  </si>
  <si>
    <t>Ventily regulační závitové termostatické, bez hlavice ovládání PN 16 do 110°C přímé dvouregulační G 1/2</t>
  </si>
  <si>
    <t>1077985180</t>
  </si>
  <si>
    <t>114</t>
  </si>
  <si>
    <t>734221685</t>
  </si>
  <si>
    <t>Ventily regulační závitové hlavice termostatické, pro ovládání ventilů PN 10 do 110 st.C voskové s vestavěným čidlem (R 452)</t>
  </si>
  <si>
    <t>-293659038</t>
  </si>
  <si>
    <t>115</t>
  </si>
  <si>
    <t>734261717</t>
  </si>
  <si>
    <t>Šroubení regulační radiátorové přímé s vypouštěním G 1/2</t>
  </si>
  <si>
    <t>-2001422708</t>
  </si>
  <si>
    <t>116</t>
  </si>
  <si>
    <t>998734101</t>
  </si>
  <si>
    <t>Přesun hmot pro armatury stanovený z hmotnosti přesunovaného materiálu vodorovná dopravní vzdálenost do 50 m v objektech výšky do 6 m</t>
  </si>
  <si>
    <t>-77141449</t>
  </si>
  <si>
    <t>735</t>
  </si>
  <si>
    <t>Ústřední vytápění - otopná tělesa</t>
  </si>
  <si>
    <t>117</t>
  </si>
  <si>
    <t>735000912</t>
  </si>
  <si>
    <t>Regulace otopného systému při opravách vyregulování dvojregulačních ventilů a kohoutů s termostatickým ovládáním</t>
  </si>
  <si>
    <t>1444628749</t>
  </si>
  <si>
    <t>118</t>
  </si>
  <si>
    <t>735110911</t>
  </si>
  <si>
    <t>Opravy otopných těles článkových litinových přetěsnění radiátorové růžice</t>
  </si>
  <si>
    <t>-558325452</t>
  </si>
  <si>
    <t>119</t>
  </si>
  <si>
    <t>735117110</t>
  </si>
  <si>
    <t>Otopná tělesa litinová článková se základním nátěrem výkon 88-136,1 W/článek odpojení a připojení po nátěru</t>
  </si>
  <si>
    <t>1111443997</t>
  </si>
  <si>
    <t>120</t>
  </si>
  <si>
    <t>735118110</t>
  </si>
  <si>
    <t>Otopná tělesa litinová zkoušky těsnosti vodou těles článkových</t>
  </si>
  <si>
    <t>1543394851</t>
  </si>
  <si>
    <t>121</t>
  </si>
  <si>
    <t>735151821</t>
  </si>
  <si>
    <t>Demontáž otopných těles panelových dvouřadých stavební délky do 1500 mm</t>
  </si>
  <si>
    <t>506945910</t>
  </si>
  <si>
    <t>122</t>
  </si>
  <si>
    <t>735190913</t>
  </si>
  <si>
    <t>Ostatní opravy otopných těles růžice a vsuvky vrtaná růžice</t>
  </si>
  <si>
    <t>618192775</t>
  </si>
  <si>
    <t>123</t>
  </si>
  <si>
    <t>735191902</t>
  </si>
  <si>
    <t>Ostatní opravy otopných těles vyzkoušení tlakem po opravě otopných těles litinových</t>
  </si>
  <si>
    <t>-476731621</t>
  </si>
  <si>
    <t>124</t>
  </si>
  <si>
    <t>735191904</t>
  </si>
  <si>
    <t>Ostatní opravy otopných těles vyčištění propláchnutím vodou otopných těles litinových</t>
  </si>
  <si>
    <t>-835344698</t>
  </si>
  <si>
    <t>125</t>
  </si>
  <si>
    <t>735191905</t>
  </si>
  <si>
    <t>Ostatní opravy otopných těles odvzdušnění tělesa</t>
  </si>
  <si>
    <t>6126367</t>
  </si>
  <si>
    <t>126</t>
  </si>
  <si>
    <t>735191910</t>
  </si>
  <si>
    <t>Ostatní opravy otopných těles napuštění vody do otopného systému včetně potrubí (bez kotle a ohříváků) otopných těles</t>
  </si>
  <si>
    <t>-1968350002</t>
  </si>
  <si>
    <t>127</t>
  </si>
  <si>
    <t>735192923</t>
  </si>
  <si>
    <t>Ostatní opravy otopných těles zpětná montáž otopných těles panelových dvouřadých do 1500 mm</t>
  </si>
  <si>
    <t>-355586207</t>
  </si>
  <si>
    <t>128</t>
  </si>
  <si>
    <t>735494811</t>
  </si>
  <si>
    <t>Vypuštění vody z otopných soustav bez kotlů, ohříváků, zásobníků a nádrží</t>
  </si>
  <si>
    <t>-1045872317</t>
  </si>
  <si>
    <t>129</t>
  </si>
  <si>
    <t>735890801</t>
  </si>
  <si>
    <t>Vnitrostaveništní přemístění vybouraných (demontovaných) hmot otopných těles vodorovně do 100 m v objektech výšky do 6 m</t>
  </si>
  <si>
    <t>122506962</t>
  </si>
  <si>
    <t>130</t>
  </si>
  <si>
    <t>998735101</t>
  </si>
  <si>
    <t>Přesun hmot pro otopná tělesa stanovený z hmotnosti přesunovaného materiálu vodorovná dopravní vzdálenost do 50 m v objektech výšky do 6 m</t>
  </si>
  <si>
    <t>-1468491640</t>
  </si>
  <si>
    <t>742</t>
  </si>
  <si>
    <t>Elektromontáže</t>
  </si>
  <si>
    <t>131</t>
  </si>
  <si>
    <t>01</t>
  </si>
  <si>
    <t>kabel přípoka, CYKY 4x10</t>
  </si>
  <si>
    <t>476157274</t>
  </si>
  <si>
    <t>132</t>
  </si>
  <si>
    <t>02</t>
  </si>
  <si>
    <t>rozváděč RA1</t>
  </si>
  <si>
    <t>ks</t>
  </si>
  <si>
    <t>-189319825</t>
  </si>
  <si>
    <t>133</t>
  </si>
  <si>
    <t>03</t>
  </si>
  <si>
    <t>rozváděč RA2</t>
  </si>
  <si>
    <t>-1177746708</t>
  </si>
  <si>
    <t>134</t>
  </si>
  <si>
    <t>04</t>
  </si>
  <si>
    <t>rozváděč RA2.1</t>
  </si>
  <si>
    <t>276379251</t>
  </si>
  <si>
    <t>135</t>
  </si>
  <si>
    <t>05</t>
  </si>
  <si>
    <t xml:space="preserve">kabel CYKY-J 3x1,5 </t>
  </si>
  <si>
    <t>891745422</t>
  </si>
  <si>
    <t>136</t>
  </si>
  <si>
    <t>06</t>
  </si>
  <si>
    <t xml:space="preserve">kabel CYKY-J 3x2,5 </t>
  </si>
  <si>
    <t>386578031</t>
  </si>
  <si>
    <t>137</t>
  </si>
  <si>
    <t>07</t>
  </si>
  <si>
    <t>kabel CYKY-J 5x1,5</t>
  </si>
  <si>
    <t>1693458187</t>
  </si>
  <si>
    <t>138</t>
  </si>
  <si>
    <t>08</t>
  </si>
  <si>
    <t>kabel CYKY-J 5x4</t>
  </si>
  <si>
    <t>1607527302</t>
  </si>
  <si>
    <t>139</t>
  </si>
  <si>
    <t>09</t>
  </si>
  <si>
    <t xml:space="preserve">kabel CYKY-J 5x6 </t>
  </si>
  <si>
    <t>589881778</t>
  </si>
  <si>
    <t>140</t>
  </si>
  <si>
    <t>kabel CYKY-O 3x1,5</t>
  </si>
  <si>
    <t>782176626</t>
  </si>
  <si>
    <t>141</t>
  </si>
  <si>
    <t xml:space="preserve">vodič pospojovací CY6žz </t>
  </si>
  <si>
    <t>-710596919</t>
  </si>
  <si>
    <t>142</t>
  </si>
  <si>
    <t>parapetní kanál PK140x70 D HD</t>
  </si>
  <si>
    <t>584027680</t>
  </si>
  <si>
    <t>143</t>
  </si>
  <si>
    <t>lišty vkládací LHD 40x40 HD</t>
  </si>
  <si>
    <t>947530877</t>
  </si>
  <si>
    <t>144</t>
  </si>
  <si>
    <t>spínače, přepínače včetně krabic a příslušenství-viz.PD,,TANGO" - řazení č.1, č.5, č.6</t>
  </si>
  <si>
    <t>-902933468</t>
  </si>
  <si>
    <t>145</t>
  </si>
  <si>
    <t>zásuvky včetně ráměčků, krabic a příslušenství-viz.PD, ,,(TANGO" (ABB ELEKTRO) - 5518A-A2349,….</t>
  </si>
  <si>
    <t>827039074</t>
  </si>
  <si>
    <t>146</t>
  </si>
  <si>
    <t>svítidlo žárovkové tř.II 230V/60W, PALFONIERA, IP44</t>
  </si>
  <si>
    <t>-941593405</t>
  </si>
  <si>
    <t>147</t>
  </si>
  <si>
    <t>žárovka čirá 230V-60W</t>
  </si>
  <si>
    <t>-1840496147</t>
  </si>
  <si>
    <t>148</t>
  </si>
  <si>
    <t>svítidlo zářivkové 230V/2x58W FOX 258 EP</t>
  </si>
  <si>
    <t>1799163733</t>
  </si>
  <si>
    <t>149</t>
  </si>
  <si>
    <t>svítidlo zářivkové 230V/1x58W FOX 158 EP</t>
  </si>
  <si>
    <t>1086938305</t>
  </si>
  <si>
    <t>150</t>
  </si>
  <si>
    <t xml:space="preserve">svítidlo zářivkové 230V/2x58W+ nouzový zdroj 1h FOX 258 EP MULTI </t>
  </si>
  <si>
    <t>1978055248</t>
  </si>
  <si>
    <t>151</t>
  </si>
  <si>
    <t xml:space="preserve">svítidlo nouzové IP42, STAR22-111-1,5H </t>
  </si>
  <si>
    <t>860783050</t>
  </si>
  <si>
    <t>152</t>
  </si>
  <si>
    <t>zářivka 58W/840</t>
  </si>
  <si>
    <t>-296663433</t>
  </si>
  <si>
    <t>153</t>
  </si>
  <si>
    <t>drobný materiál..např.: vruty,hmoždinky,váz.pásky atp.</t>
  </si>
  <si>
    <t>730676560</t>
  </si>
  <si>
    <t>154</t>
  </si>
  <si>
    <t>přesun materiálu, likvidace</t>
  </si>
  <si>
    <t>1402512856</t>
  </si>
  <si>
    <t>155</t>
  </si>
  <si>
    <t>demontáž rozvodů</t>
  </si>
  <si>
    <t>-302515819</t>
  </si>
  <si>
    <t>156</t>
  </si>
  <si>
    <t>zednické přípomoci</t>
  </si>
  <si>
    <t>-66993414</t>
  </si>
  <si>
    <t>157</t>
  </si>
  <si>
    <t>Montáž</t>
  </si>
  <si>
    <t>-2143725815</t>
  </si>
  <si>
    <t>158</t>
  </si>
  <si>
    <t>Měření osvětlení</t>
  </si>
  <si>
    <t>117444770</t>
  </si>
  <si>
    <t>159</t>
  </si>
  <si>
    <t>Výchozí revize</t>
  </si>
  <si>
    <t>231243734</t>
  </si>
  <si>
    <t>160</t>
  </si>
  <si>
    <t>742110000</t>
  </si>
  <si>
    <t>Oprava slaboproudých rozvodů a zařízení dle samostatného položkového rozpočtu</t>
  </si>
  <si>
    <t>kpl</t>
  </si>
  <si>
    <t>-1665380464</t>
  </si>
  <si>
    <t>763</t>
  </si>
  <si>
    <t>Konstrukce montované z desek, dílců a panelů</t>
  </si>
  <si>
    <t>161</t>
  </si>
  <si>
    <t>763121211</t>
  </si>
  <si>
    <t>Stěna předsazená ze sádrokartonových desek bez nosné konstrukce jednoduše opláštěná deskou standardní A tl. 12,5 mm, lepenou celoplošně</t>
  </si>
  <si>
    <t>-139705434</t>
  </si>
  <si>
    <t>162</t>
  </si>
  <si>
    <t>763121511</t>
  </si>
  <si>
    <t>Stěna předsazená ze sádrokartonových desek s nosnou konstrukcí z ocelových profilů CD a UD, s kotvením CD po 1 500 mm jednoduše opláštěná deskou standardní A tl. 12,5 mm, stěna tl. 39,5 mm, bez TI, EI 15</t>
  </si>
  <si>
    <t>289604598</t>
  </si>
  <si>
    <t>163</t>
  </si>
  <si>
    <t>763121714</t>
  </si>
  <si>
    <t>Stěna předsazená ze sádrokartonových desek ostatní konstrukce a práce na předsazených stěnách ze sádrokartonových desek základní penetrační nátěr</t>
  </si>
  <si>
    <t>-1430739943</t>
  </si>
  <si>
    <t>164</t>
  </si>
  <si>
    <t>763121751</t>
  </si>
  <si>
    <t>Stěna předsazená ze sádrokartonových desek Příplatek k cenám za plochu do 6 m2 jednotlivě</t>
  </si>
  <si>
    <t>-500593049</t>
  </si>
  <si>
    <t>165</t>
  </si>
  <si>
    <t>763121761</t>
  </si>
  <si>
    <t>Stěna předsazená ze sádrokartonových desek Příplatek k cenám za rovinnost kvality speciální tmelení kvality Q3</t>
  </si>
  <si>
    <t>-1037372639</t>
  </si>
  <si>
    <t>166</t>
  </si>
  <si>
    <t>763131411</t>
  </si>
  <si>
    <t>Podhled ze sádrokartonových desek dvouvrstvá zavěšená spodní konstrukce z ocelových profilů CD, UD jednoduše opláštěná deskou standardní A, tl. 12,5 mm, bez TI</t>
  </si>
  <si>
    <t>905230247</t>
  </si>
  <si>
    <t>167</t>
  </si>
  <si>
    <t>763131821</t>
  </si>
  <si>
    <t>Demontáž podhledu nebo samostatného požárního předělu ze sádrokartonových desek s nosnou konstrukcí dvouvrstvou z ocelových profilů, opláštění jednoduché</t>
  </si>
  <si>
    <t>114971466</t>
  </si>
  <si>
    <t>168</t>
  </si>
  <si>
    <t>763135201</t>
  </si>
  <si>
    <t>Montáž sádrokartonového podhledu lamelového šířky do 2400 mm (chodbový systém) samonosného, demontovatelného polozapuštěného</t>
  </si>
  <si>
    <t>342943107</t>
  </si>
  <si>
    <t>169</t>
  </si>
  <si>
    <t>590302600</t>
  </si>
  <si>
    <t>lamela stropní SDK akrylátový nátěr rub s netkanou textilií bez děrování 12,5x300x1800mm</t>
  </si>
  <si>
    <t>390793227</t>
  </si>
  <si>
    <t>170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</si>
  <si>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</si>
  <si>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</si>
  <si>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-1604034596</t>
  </si>
  <si>
    <t>764</t>
  </si>
  <si>
    <t>Konstrukce klempířské</t>
  </si>
  <si>
    <t>171</t>
  </si>
  <si>
    <t>764002841</t>
  </si>
  <si>
    <t>Demontáž klempířských konstrukcí oplechování horních ploch zdí a nadezdívek do suti</t>
  </si>
  <si>
    <t>-620484934</t>
  </si>
  <si>
    <t>172</t>
  </si>
  <si>
    <t>764244306</t>
  </si>
  <si>
    <t>Oplechování horních ploch zdí a nadezdívek (atik) z titanzinkového lesklého válcovaného plechu mechanicky kotvené rš 500 mm</t>
  </si>
  <si>
    <t>-273470352</t>
  </si>
  <si>
    <t>173</t>
  </si>
  <si>
    <t>998764102</t>
  </si>
  <si>
    <t>Přesun hmot pro konstrukce klempířské stanovený z hmotnosti přesunovaného materiálu vodorovná dopravní vzdálenost do 50 m v objektech výšky přes 6 do 12 m</t>
  </si>
  <si>
    <t>1088626463</t>
  </si>
  <si>
    <t>174</t>
  </si>
  <si>
    <t>Prvky 1</t>
  </si>
  <si>
    <t>Opravy a nátěry kusových prvků na střeše - malých</t>
  </si>
  <si>
    <t>1899442196</t>
  </si>
  <si>
    <t>175</t>
  </si>
  <si>
    <t>Prvky 2</t>
  </si>
  <si>
    <t>Opravy a nátěry kusových prvků na střeše - velkých</t>
  </si>
  <si>
    <t>1978109299</t>
  </si>
  <si>
    <t>766</t>
  </si>
  <si>
    <t>Konstrukce truhlářské</t>
  </si>
  <si>
    <t>176</t>
  </si>
  <si>
    <t>766621211</t>
  </si>
  <si>
    <t>Montáž oken dřevěných včetně montáže rámu plochy přes 1 m2 otevíravých do zdiva, výšky do 1,5 m</t>
  </si>
  <si>
    <t>1653500260</t>
  </si>
  <si>
    <t>177</t>
  </si>
  <si>
    <t>611400180</t>
  </si>
  <si>
    <t>okna a dveře balkónové z plastů okna plastová jednokřídlé otvíravé a vyklápěcí pravé sklo 4-16-4  U=1,1 120 x 150 cm</t>
  </si>
  <si>
    <t>-146976810</t>
  </si>
  <si>
    <t>178</t>
  </si>
  <si>
    <t>611400090</t>
  </si>
  <si>
    <t>okna a dveře balkónové z plastů okna plastová jednokřídlé otvíravé pravé sklo 4-16-4  U=1,1 90 x 120 cm</t>
  </si>
  <si>
    <t>-1830200771</t>
  </si>
  <si>
    <t>179</t>
  </si>
  <si>
    <t>766622831</t>
  </si>
  <si>
    <t>Demontáž okenních konstrukcí k opětovnému použití rámu zdvojených dřevěných nebo plastových, plochy otvoru do 1 m2</t>
  </si>
  <si>
    <t>866647686</t>
  </si>
  <si>
    <t>180</t>
  </si>
  <si>
    <t>766641163</t>
  </si>
  <si>
    <t>Montáž balkónových dveří dřevěných nebo plastových včetně rámu zdvojených do zdiva dvoukřídlových s nadsvětlíkem</t>
  </si>
  <si>
    <t>1996244713</t>
  </si>
  <si>
    <t>181</t>
  </si>
  <si>
    <t>611441640</t>
  </si>
  <si>
    <t>dveře plastové vchodové jednokřídlé otvíravé 800x2200mm</t>
  </si>
  <si>
    <t>1739806561</t>
  </si>
  <si>
    <t>182</t>
  </si>
  <si>
    <t>766660001</t>
  </si>
  <si>
    <t>Montáž dveřních křídel dřevěných nebo plastových otevíravých do ocelové zárubně povrchově upravených jednokřídlových, šířky do 800 mm</t>
  </si>
  <si>
    <t>-1176651537</t>
  </si>
  <si>
    <t>183</t>
  </si>
  <si>
    <t>611617120</t>
  </si>
  <si>
    <t>dveře vnitřní hladké dýhované plné 1křídlé 600x1970mm mahagon</t>
  </si>
  <si>
    <t>-713646557</t>
  </si>
  <si>
    <t>184</t>
  </si>
  <si>
    <t>611617160</t>
  </si>
  <si>
    <t>dveře vnitřní hladké dýhované plné 1křídlé 700x1970mm mahagon</t>
  </si>
  <si>
    <t>1432900806</t>
  </si>
  <si>
    <t>185</t>
  </si>
  <si>
    <t>611617200</t>
  </si>
  <si>
    <t>dveře vnitřní hladké dýhované plné 1křídlé 800x1970mm mahagon</t>
  </si>
  <si>
    <t>-418560696</t>
  </si>
  <si>
    <t>186</t>
  </si>
  <si>
    <t>766660002</t>
  </si>
  <si>
    <t>Montáž dveřních křídel dřevěných nebo plastových otevíravých do ocelové zárubně povrchově upravených jednokřídlových, šířky přes 800 mm</t>
  </si>
  <si>
    <t>-1189436007</t>
  </si>
  <si>
    <t>187</t>
  </si>
  <si>
    <t>611617240</t>
  </si>
  <si>
    <t>dveře vnitřní hladké dýhované plné 1křídlé 900x1970mm mahagon</t>
  </si>
  <si>
    <t>-288756828</t>
  </si>
  <si>
    <t>188</t>
  </si>
  <si>
    <t>766660011</t>
  </si>
  <si>
    <t>Montáž dveřních křídel dřevěných nebo plastových otevíravých do ocelové zárubně povrchově upravených dvoukřídlových, šířky do 1450 mm</t>
  </si>
  <si>
    <t>1504598291</t>
  </si>
  <si>
    <t>189</t>
  </si>
  <si>
    <t>611617350</t>
  </si>
  <si>
    <t>dveře vnitřní hladké dýhované plné 2křídlé 1450x1970mm mahagon</t>
  </si>
  <si>
    <t>1709406708</t>
  </si>
  <si>
    <t>190</t>
  </si>
  <si>
    <t>549146200</t>
  </si>
  <si>
    <t>kování dveřní vrchní klika včetně rozet a montážního materiálu R PZ nerez PK</t>
  </si>
  <si>
    <t>-1292226847</t>
  </si>
  <si>
    <t>191</t>
  </si>
  <si>
    <t>766695213</t>
  </si>
  <si>
    <t>Montáž ostatních truhlářských konstrukcí prahů dveří jednokřídlových, šířky přes 100 mm</t>
  </si>
  <si>
    <t>-176193474</t>
  </si>
  <si>
    <t>192</t>
  </si>
  <si>
    <t>611871210</t>
  </si>
  <si>
    <t>práh dveřní dřevěný dubový tl 20mm dl 620mm š 150mm</t>
  </si>
  <si>
    <t>-719697517</t>
  </si>
  <si>
    <t>193</t>
  </si>
  <si>
    <t>611871410</t>
  </si>
  <si>
    <t>práh dveřní dřevěný dubový tl 20mm dl 720mm š 150mm</t>
  </si>
  <si>
    <t>-1403584790</t>
  </si>
  <si>
    <t>194</t>
  </si>
  <si>
    <t>611871610</t>
  </si>
  <si>
    <t>práh dveřní dřevěný dubový tl 20mm dl 820mm š 150mm</t>
  </si>
  <si>
    <t>-1727564168</t>
  </si>
  <si>
    <t>195</t>
  </si>
  <si>
    <t>611871810</t>
  </si>
  <si>
    <t>práh dveřní dřevěný dubový tl 20mm dl 920mm š 150mm</t>
  </si>
  <si>
    <t>219687123</t>
  </si>
  <si>
    <t>196</t>
  </si>
  <si>
    <t>766695233</t>
  </si>
  <si>
    <t>Montáž ostatních truhlářských konstrukcí prahů dveří dvoukřídlových, šířky přes 100 mm</t>
  </si>
  <si>
    <t>519959862</t>
  </si>
  <si>
    <t>197</t>
  </si>
  <si>
    <t>611872610</t>
  </si>
  <si>
    <t>práh dveřní dřevěný dubový tl 20mm dl 1470mm š 150mm</t>
  </si>
  <si>
    <t>1738867865</t>
  </si>
  <si>
    <t>198</t>
  </si>
  <si>
    <t>766811115</t>
  </si>
  <si>
    <t>Montáž kuchyňských linek korpusu spodních skříněk na nožičky (včetně vyrovnání), šířky jednoho dílu do 600 mm</t>
  </si>
  <si>
    <t>173629990</t>
  </si>
  <si>
    <t>199</t>
  </si>
  <si>
    <t>766811116</t>
  </si>
  <si>
    <t>Montáž kuchyňských linek korpusu spodních skříněk na nožičky (včetně vyrovnání), šířky jednoho dílu přes 600 do 1200 mm</t>
  </si>
  <si>
    <t>865250607</t>
  </si>
  <si>
    <t>200</t>
  </si>
  <si>
    <t>766811142</t>
  </si>
  <si>
    <t>Montáž kuchyňských linek korpusu horních skříněk Příplatek k ceně za usazení vestavěných spotřebičů myčky nádobí</t>
  </si>
  <si>
    <t>-36853349</t>
  </si>
  <si>
    <t>201</t>
  </si>
  <si>
    <t>542414010</t>
  </si>
  <si>
    <t>myčky nádobí, 12 sad, šířka 60 cm</t>
  </si>
  <si>
    <t>769532091</t>
  </si>
  <si>
    <t>202</t>
  </si>
  <si>
    <t>766811143</t>
  </si>
  <si>
    <t>Montáž kuchyňských linek korpusu horních skříněk Příplatek k ceně za usazení vestavěných spotřebičů lednice</t>
  </si>
  <si>
    <t>916187265</t>
  </si>
  <si>
    <t>203</t>
  </si>
  <si>
    <t>Mora2</t>
  </si>
  <si>
    <t>Vestavný výsuvný odsavač par</t>
  </si>
  <si>
    <t>573358984</t>
  </si>
  <si>
    <t>204</t>
  </si>
  <si>
    <t>766811151</t>
  </si>
  <si>
    <t>Montáž kuchyňských linek korpusu horních skříněk šroubovaných na stěnu, šířky jednoho dílu do 600 mm</t>
  </si>
  <si>
    <t>1758752665</t>
  </si>
  <si>
    <t>205</t>
  </si>
  <si>
    <t>spc</t>
  </si>
  <si>
    <t>Linka kuchyňská d. 2,6m</t>
  </si>
  <si>
    <t>-1219446007</t>
  </si>
  <si>
    <t>206</t>
  </si>
  <si>
    <t>766811221</t>
  </si>
  <si>
    <t>Montáž kuchyňských linek pracovní desky Příplatek k ceně za vyřezání otvoru (včetně zaměření)</t>
  </si>
  <si>
    <t>-1454215008</t>
  </si>
  <si>
    <t>207</t>
  </si>
  <si>
    <t>766811222</t>
  </si>
  <si>
    <t>Montáž kuchyňských linek pracovní desky Příplatek k ceně za usazení varné desky (včetně silikonu)</t>
  </si>
  <si>
    <t>1353765865</t>
  </si>
  <si>
    <t>208</t>
  </si>
  <si>
    <t>Mora</t>
  </si>
  <si>
    <t>Sklokeramická varná deska</t>
  </si>
  <si>
    <t>-1431061892</t>
  </si>
  <si>
    <t>209</t>
  </si>
  <si>
    <t>766811223</t>
  </si>
  <si>
    <t>Montáž kuchyňských linek pracovní desky Příplatek k ceně za usazení dřezu (včetně silikonu)</t>
  </si>
  <si>
    <t>-895186660</t>
  </si>
  <si>
    <t>210</t>
  </si>
  <si>
    <t>998766101</t>
  </si>
  <si>
    <t>Přesun hmot pro konstrukce truhlářské stanovený z hmotnosti přesunovaného materiálu vodorovná dopravní vzdálenost do 50 m v objektech výšky do 6 m</t>
  </si>
  <si>
    <t>-2069965629</t>
  </si>
  <si>
    <t>767</t>
  </si>
  <si>
    <t>Konstrukce zámečnické</t>
  </si>
  <si>
    <t>211</t>
  </si>
  <si>
    <t>767996801</t>
  </si>
  <si>
    <t>Demontáž ostatních zámečnických konstrukcí o hmotnosti jednotlivých dílů rozebráním do 50 kg</t>
  </si>
  <si>
    <t>kg</t>
  </si>
  <si>
    <t>1288897877</t>
  </si>
  <si>
    <t>212</t>
  </si>
  <si>
    <t>Opláštění 2</t>
  </si>
  <si>
    <t>Výrobní a montážní dokumentace</t>
  </si>
  <si>
    <t>-1317763179</t>
  </si>
  <si>
    <t>213</t>
  </si>
  <si>
    <t>Opláštění 3</t>
  </si>
  <si>
    <t>Demontáž olištování, oken a skel "boletických panelů, dodávka a montáž sendvičového opáštění stěn s výplní PIR 120mm a plastových oken U=1,1W/m2K vč. doplnění stávající nosné kce</t>
  </si>
  <si>
    <t>-60301686</t>
  </si>
  <si>
    <t>771</t>
  </si>
  <si>
    <t>Podlahy z dlaždic</t>
  </si>
  <si>
    <t>214</t>
  </si>
  <si>
    <t>771151013</t>
  </si>
  <si>
    <t>Příprava podkladu před provedením dlažby samonivelační stěrka min.pevnosti 20 MPa, tloušťky přes 5 do 8 mm</t>
  </si>
  <si>
    <t>-1388620772</t>
  </si>
  <si>
    <t>215</t>
  </si>
  <si>
    <t>771471810</t>
  </si>
  <si>
    <t>Demontáž soklíků z dlaždic keramických kladených do malty rovných</t>
  </si>
  <si>
    <t>-2079990765</t>
  </si>
  <si>
    <t>216</t>
  </si>
  <si>
    <t>771474112</t>
  </si>
  <si>
    <t>Montáž soklů z dlaždic keramických lepených flexibilním lepidlem rovných, výšky přes 65 do 90 mm</t>
  </si>
  <si>
    <t>-837401649</t>
  </si>
  <si>
    <t>217</t>
  </si>
  <si>
    <t>59761416</t>
  </si>
  <si>
    <t>sokl-dlažba keramická slinutá hladká do interiéru i exteriéru 300x80mm</t>
  </si>
  <si>
    <t>-553633055</t>
  </si>
  <si>
    <t>218</t>
  </si>
  <si>
    <t>771571810</t>
  </si>
  <si>
    <t>Demontáž podlah z dlaždic keramických kladených do malty</t>
  </si>
  <si>
    <t>2091026287</t>
  </si>
  <si>
    <t>219</t>
  </si>
  <si>
    <t>771574113</t>
  </si>
  <si>
    <t>Montáž podlah z dlaždic keramických lepených flexibilním lepidlem maloformátových hladkých přes 12 do 19 ks/m2</t>
  </si>
  <si>
    <t>1473159514</t>
  </si>
  <si>
    <t>220</t>
  </si>
  <si>
    <t>59761011</t>
  </si>
  <si>
    <t>dlažba keramická slinutá hladká do interiéru i exteriéru do 9ks/m2</t>
  </si>
  <si>
    <t>-1473067945</t>
  </si>
  <si>
    <t>221</t>
  </si>
  <si>
    <t>771579191</t>
  </si>
  <si>
    <t>Montáž podlah z dlaždic keramických lepených flexibilním lepidlem Příplatek k cenám za plochu do 5 m2 jednotlivě</t>
  </si>
  <si>
    <t>937701419</t>
  </si>
  <si>
    <t>222</t>
  </si>
  <si>
    <t>771579192</t>
  </si>
  <si>
    <t>Montáž podlah z dlaždic keramických lepených flexibilním lepidlem Příplatek k cenám za podlahy v omezeném prostoru</t>
  </si>
  <si>
    <t>-19364730</t>
  </si>
  <si>
    <t>223</t>
  </si>
  <si>
    <t>771591111</t>
  </si>
  <si>
    <t>Příprava podkladu před provedením dlažby nátěr penetrační na podlahu</t>
  </si>
  <si>
    <t>-137329117</t>
  </si>
  <si>
    <t>224</t>
  </si>
  <si>
    <t>998771101</t>
  </si>
  <si>
    <t>Přesun hmot pro podlahy z dlaždic stanovený z hmotnosti přesunovaného materiálu vodorovná dopravní vzdálenost do 50 m v objektech výšky do 6 m</t>
  </si>
  <si>
    <t>-382708198</t>
  </si>
  <si>
    <t>776</t>
  </si>
  <si>
    <t>Podlahy povlakové</t>
  </si>
  <si>
    <t>225</t>
  </si>
  <si>
    <t>776111311</t>
  </si>
  <si>
    <t>Příprava podkladu vysátí podlah</t>
  </si>
  <si>
    <t>-1190936155</t>
  </si>
  <si>
    <t>226</t>
  </si>
  <si>
    <t>776121111</t>
  </si>
  <si>
    <t>Příprava podkladu penetrace vodou ředitelná na savý podklad (válečkováním) ředěná v poměru 1:3 podlah</t>
  </si>
  <si>
    <t>1669086618</t>
  </si>
  <si>
    <t>227</t>
  </si>
  <si>
    <t>776141111</t>
  </si>
  <si>
    <t>Příprava podkladu vyrovnání samonivelační stěrkou podlah min.pevnosti 20 MPa, tloušťky do 3 mm</t>
  </si>
  <si>
    <t>2107004814</t>
  </si>
  <si>
    <t>228</t>
  </si>
  <si>
    <t>776201811</t>
  </si>
  <si>
    <t>Demontáž povlakových podlahovin lepených ručně bez podložky</t>
  </si>
  <si>
    <t>489964313</t>
  </si>
  <si>
    <t>229</t>
  </si>
  <si>
    <t>776201814</t>
  </si>
  <si>
    <t>Demontáž povlakových podlahovin volně položených podlepených páskou</t>
  </si>
  <si>
    <t>480200953</t>
  </si>
  <si>
    <t>230</t>
  </si>
  <si>
    <t>776212111</t>
  </si>
  <si>
    <t>Montáž textilních podlahovin volným položením s podlepením spojů páskou pásů</t>
  </si>
  <si>
    <t>-1235230804</t>
  </si>
  <si>
    <t>231</t>
  </si>
  <si>
    <t>69751005</t>
  </si>
  <si>
    <t>koberec zátěžový vysoká zátěž hm 1500g/m2 š 4-5m</t>
  </si>
  <si>
    <t>-1755268965</t>
  </si>
  <si>
    <t>232</t>
  </si>
  <si>
    <t>776401800</t>
  </si>
  <si>
    <t>Demontáž soklíků nebo lišt pryžových nebo plastových</t>
  </si>
  <si>
    <t>17043280</t>
  </si>
  <si>
    <t>233</t>
  </si>
  <si>
    <t>776411111</t>
  </si>
  <si>
    <t>Montáž soklíků lepením obvodových, výšky do 80 mm</t>
  </si>
  <si>
    <t>-634312234</t>
  </si>
  <si>
    <t>234</t>
  </si>
  <si>
    <t>776231111</t>
  </si>
  <si>
    <t>Montáž podlahovin z vinylu lepením lamel nebo čtverců standardním lepidlem</t>
  </si>
  <si>
    <t>-289691186</t>
  </si>
  <si>
    <t>235</t>
  </si>
  <si>
    <t>284121100</t>
  </si>
  <si>
    <t>PVC vinylová š 2/4m, tl 2,20mm, nášlapná vrstva 0,50mm</t>
  </si>
  <si>
    <t>-1288035991</t>
  </si>
  <si>
    <t>236</t>
  </si>
  <si>
    <t>611552200</t>
  </si>
  <si>
    <t>podlahoviny dřevěné příslušenství k plovoucím podlahám penetrace THOMSIT R 760      (á 10 kg)</t>
  </si>
  <si>
    <t>1447735236</t>
  </si>
  <si>
    <t>237</t>
  </si>
  <si>
    <t>998776101</t>
  </si>
  <si>
    <t>Přesun hmot pro podlahy povlakové stanovený z hmotnosti přesunovaného materiálu vodorovná dopravní vzdálenost do 50 m v objektech výšky do 6 m</t>
  </si>
  <si>
    <t>-591944307</t>
  </si>
  <si>
    <t>781</t>
  </si>
  <si>
    <t>Dokončovací práce - obklady keramické</t>
  </si>
  <si>
    <t>238</t>
  </si>
  <si>
    <t>781471810</t>
  </si>
  <si>
    <t>Demontáž obkladů z dlaždic keramických kladených do malty</t>
  </si>
  <si>
    <t>-71812971</t>
  </si>
  <si>
    <t>239</t>
  </si>
  <si>
    <t>781474115</t>
  </si>
  <si>
    <t>Montáž obkladů vnitřních stěn z dlaždic keramických lepených flexibilním lepidlem maloformátových hladkých přes 22 do 25 ks/m2</t>
  </si>
  <si>
    <t>-1729762091</t>
  </si>
  <si>
    <t>240</t>
  </si>
  <si>
    <t>59761040</t>
  </si>
  <si>
    <t>obklad keramický hladký přes 19 do 22ks/m2</t>
  </si>
  <si>
    <t>-809020149</t>
  </si>
  <si>
    <t>241</t>
  </si>
  <si>
    <t>781479191</t>
  </si>
  <si>
    <t>Montáž obkladů vnitřních stěn z dlaždic keramických Příplatek k cenám za plochu do 10 m2 jednotlivě</t>
  </si>
  <si>
    <t>-60825058</t>
  </si>
  <si>
    <t>242</t>
  </si>
  <si>
    <t>781479192</t>
  </si>
  <si>
    <t>Montáž obkladů vnitřních stěn z dlaždic keramických Příplatek k cenám za obklady v omezeném prostoru</t>
  </si>
  <si>
    <t>1057787280</t>
  </si>
  <si>
    <t>243</t>
  </si>
  <si>
    <t>781479194</t>
  </si>
  <si>
    <t>Montáž obkladů vnitřních stěn z dlaždic keramických Příplatek k cenám za vyrovnání nerovného povrchu</t>
  </si>
  <si>
    <t>-320354890</t>
  </si>
  <si>
    <t>244</t>
  </si>
  <si>
    <t>998781101</t>
  </si>
  <si>
    <t>Přesun hmot pro obklady keramické stanovený z hmotnosti přesunovaného materiálu vodorovná dopravní vzdálenost do 50 m v objektech výšky do 6 m</t>
  </si>
  <si>
    <t>-80211604</t>
  </si>
  <si>
    <t>783</t>
  </si>
  <si>
    <t>Dokončovací práce - nátěry</t>
  </si>
  <si>
    <t>245</t>
  </si>
  <si>
    <t>783118211</t>
  </si>
  <si>
    <t>Lakovací nátěr truhlářských konstrukcí dvojnásobný s mezibroušením syntetický</t>
  </si>
  <si>
    <t>931672538</t>
  </si>
  <si>
    <t>246</t>
  </si>
  <si>
    <t>783306809</t>
  </si>
  <si>
    <t>Odstranění nátěrů ze zámečnických konstrukcí okartáčováním</t>
  </si>
  <si>
    <t>-1130240644</t>
  </si>
  <si>
    <t>247</t>
  </si>
  <si>
    <t>783314201</t>
  </si>
  <si>
    <t>Základní antikorozní nátěr zámečnických konstrukcí jednonásobný syntetický standardní</t>
  </si>
  <si>
    <t>-145793886</t>
  </si>
  <si>
    <t>248</t>
  </si>
  <si>
    <t>783315101</t>
  </si>
  <si>
    <t>Mezinátěr zámečnických konstrukcí jednonásobný syntetický standardní</t>
  </si>
  <si>
    <t>1864203154</t>
  </si>
  <si>
    <t>249</t>
  </si>
  <si>
    <t>783317101</t>
  </si>
  <si>
    <t>Krycí nátěr (email) zámečnických konstrukcí jednonásobný syntetický standardní</t>
  </si>
  <si>
    <t>-455367461</t>
  </si>
  <si>
    <t>250</t>
  </si>
  <si>
    <t>783614141</t>
  </si>
  <si>
    <t>Základní nátěr otopných těles jednonásobný litinových syntetický</t>
  </si>
  <si>
    <t>-1020139823</t>
  </si>
  <si>
    <t>251</t>
  </si>
  <si>
    <t>783617147</t>
  </si>
  <si>
    <t>Krycí nátěr (email) otopných těles litinových dvojnásobný syntetický</t>
  </si>
  <si>
    <t>-1666537435</t>
  </si>
  <si>
    <t>784</t>
  </si>
  <si>
    <t>Dokončovací práce - malby</t>
  </si>
  <si>
    <t>252</t>
  </si>
  <si>
    <t>784131021</t>
  </si>
  <si>
    <t>Odstranění tapet stříkaných v místnostech výšky do 3,80 m</t>
  </si>
  <si>
    <t>-1872441170</t>
  </si>
  <si>
    <t>253</t>
  </si>
  <si>
    <t>784211001</t>
  </si>
  <si>
    <t>Malby z malířských směsí otěruvzdorných za mokra jednonásobné, bílé za mokra otěruvzdorné výborně v místnostech výšky do 3,80 m</t>
  </si>
  <si>
    <t>-2066386548</t>
  </si>
  <si>
    <t>254</t>
  </si>
  <si>
    <t>784211101</t>
  </si>
  <si>
    <t>Malby z malířských směsí otěruvzdorných za mokra dvojnásobné, bílé za mokra otěruvzdorné výborně v místnostech výšky do 3,80 m</t>
  </si>
  <si>
    <t>-374977403</t>
  </si>
  <si>
    <t>Práce a dodávky M</t>
  </si>
  <si>
    <t>25-M</t>
  </si>
  <si>
    <t>Povrchová úprava strojů a zařízení</t>
  </si>
  <si>
    <t>255</t>
  </si>
  <si>
    <t>250041411</t>
  </si>
  <si>
    <t>Žárové stříkání a tryskání otryskání křemičitým pískem povrchů technologických zařízení s povrchem členitým zařízení mimo vnitřních povrchů uzavřených nádob ( 75 kg písku/m2 )</t>
  </si>
  <si>
    <t>-550675873</t>
  </si>
  <si>
    <t>VRN</t>
  </si>
  <si>
    <t>Vedlejší rozpočtové náklady</t>
  </si>
  <si>
    <t>VRN3</t>
  </si>
  <si>
    <t>Zařízení staveniště</t>
  </si>
  <si>
    <t>256</t>
  </si>
  <si>
    <t>030001000</t>
  </si>
  <si>
    <t>Kč</t>
  </si>
  <si>
    <t>1024</t>
  </si>
  <si>
    <t>-2034837453</t>
  </si>
  <si>
    <t>VRN6</t>
  </si>
  <si>
    <t>Územní vlivy</t>
  </si>
  <si>
    <t>257</t>
  </si>
  <si>
    <t>060001000</t>
  </si>
  <si>
    <t>1635074061</t>
  </si>
  <si>
    <t>258</t>
  </si>
  <si>
    <t>065002000</t>
  </si>
  <si>
    <t>Mimostaveništní doprava materiálů</t>
  </si>
  <si>
    <t>-716375337</t>
  </si>
  <si>
    <t>VRN7</t>
  </si>
  <si>
    <t>Provozní vlivy</t>
  </si>
  <si>
    <t>259</t>
  </si>
  <si>
    <t>070001000</t>
  </si>
  <si>
    <t>-702546268</t>
  </si>
  <si>
    <t>VRN9</t>
  </si>
  <si>
    <t>Ostatní náklady</t>
  </si>
  <si>
    <t>260</t>
  </si>
  <si>
    <t>090001000</t>
  </si>
  <si>
    <t>-199944309</t>
  </si>
  <si>
    <t>SO.02 - Budova B a C, vjezdová vrata a cvičná věž</t>
  </si>
  <si>
    <t xml:space="preserve">    3 - Svislé a kompletní konstrukce</t>
  </si>
  <si>
    <t xml:space="preserve">    4 - Vodorovné konstrukce</t>
  </si>
  <si>
    <t xml:space="preserve">      99 - Přesun hmot</t>
  </si>
  <si>
    <t xml:space="preserve">    762 - Konstrukce tesařské</t>
  </si>
  <si>
    <t>Svislé a kompletní konstrukce</t>
  </si>
  <si>
    <t>310237261</t>
  </si>
  <si>
    <t>Zazdívka otvorů ve zdivu nadzákladovém cihlami pálenými plochy přes 0,09 m2 do 0,25 m2, ve zdi tl. přes 450 do 600 mm</t>
  </si>
  <si>
    <t>-1772217579</t>
  </si>
  <si>
    <t>310239211</t>
  </si>
  <si>
    <t>Zazdívka otvorů ve zdivu nadzákladovém cihlami pálenými plochy přes 1 m2 do 4 m2 na maltu vápenocementovou</t>
  </si>
  <si>
    <t>809888296</t>
  </si>
  <si>
    <t>317234410</t>
  </si>
  <si>
    <t>Vyzdívka mezi nosníky cihlami pálenými na maltu cementovou</t>
  </si>
  <si>
    <t>818893929</t>
  </si>
  <si>
    <t>317941123</t>
  </si>
  <si>
    <t>Osazování ocelových válcovaných nosníků na zdivu I nebo IE nebo U nebo UE nebo L č. 14 až 22 nebo výšky do 220 mm</t>
  </si>
  <si>
    <t>-1314543505</t>
  </si>
  <si>
    <t>13010716</t>
  </si>
  <si>
    <t>ocel profilová IPN 140 jakost 11 375</t>
  </si>
  <si>
    <t>-223142269</t>
  </si>
  <si>
    <t>331231126</t>
  </si>
  <si>
    <t>Pilíře volně stojící z cihel pálených čtyřhranné až osmihranné (průřezu čtverce, T nebo kříže) pravoúhlé pod omítku nebo režné, bez spárování z cihel plných dl. 290 mm P 20 až P 25 M I, na maltu MC-5 nebo MC-10</t>
  </si>
  <si>
    <t>-1155210444</t>
  </si>
  <si>
    <t>342272523</t>
  </si>
  <si>
    <t>Příčky z pórobetonových tvárnic hladkých na tenké maltové lože objemová hmotnost do 500 kg/m3, tloušťka příčky 150 mm</t>
  </si>
  <si>
    <t>342724829</t>
  </si>
  <si>
    <t>342291121</t>
  </si>
  <si>
    <t>Ukotvení příček plochými kotvami, do konstrukce cihelné</t>
  </si>
  <si>
    <t>1096063914</t>
  </si>
  <si>
    <t>346244381</t>
  </si>
  <si>
    <t>Plentování ocelových válcovaných nosníků jednostranné cihlami na maltu, výška stojiny do 200 mm</t>
  </si>
  <si>
    <t>-811591799</t>
  </si>
  <si>
    <t>Vodorovné konstrukce</t>
  </si>
  <si>
    <t>417321313</t>
  </si>
  <si>
    <t>Ztužující pásy a věnce z betonu železového (bez výztuže) tř. C 16/20</t>
  </si>
  <si>
    <t>318521580</t>
  </si>
  <si>
    <t>417351115</t>
  </si>
  <si>
    <t>Bednění bočnic ztužujících pásů a věnců včetně vzpěr zřízení</t>
  </si>
  <si>
    <t>-1253995184</t>
  </si>
  <si>
    <t>417351116</t>
  </si>
  <si>
    <t>Bednění bočnic ztužujících pásů a věnců včetně vzpěr odstranění</t>
  </si>
  <si>
    <t>2090989007</t>
  </si>
  <si>
    <t>417362021</t>
  </si>
  <si>
    <t>Výztuž ztužujících pásů a věnců ze svařovaných sítí z drátů typu KARI</t>
  </si>
  <si>
    <t>-1014787671</t>
  </si>
  <si>
    <t>611321145</t>
  </si>
  <si>
    <t>Omítka vápenocementová vnitřních ploch nanášená ručně dvouvrstvá, tloušťky jádrové omítky do 10 mm a tloušťky štuku do 3 mm štuková schodišťových konstrukcí stropů, stěn, ramen nebo nosníků</t>
  </si>
  <si>
    <t>867650946</t>
  </si>
  <si>
    <t>612321111</t>
  </si>
  <si>
    <t>Omítka vápenocementová vnitřních ploch nanášená ručně jednovrstvá, tloušťky do 10 mm hrubá zatřená svislých konstrukcí stěn</t>
  </si>
  <si>
    <t>1712198507</t>
  </si>
  <si>
    <t>621311141</t>
  </si>
  <si>
    <t>Omítka vápenná vnějších ploch nanášená ručně dvouvrstvá, tloušťky jádrové omítky do 15 mm a tloušťky štuku do 3 mm štuková podhledů</t>
  </si>
  <si>
    <t>-1184906688</t>
  </si>
  <si>
    <t>1388107277</t>
  </si>
  <si>
    <t>-1408510213</t>
  </si>
  <si>
    <t>1498911930</t>
  </si>
  <si>
    <t>-674320644</t>
  </si>
  <si>
    <t>X Potažení vnitřních ploch pletivem (2) stěn, (3) pilířů, (9) ostatních ploch rovných i zaoblených v ploše nebo pruzích na plném podkladě nebo na podkladě s dutinami (pod omítku) vtlačením do tenkovrstvé hmoty, pletivem sklovláknitým</t>
  </si>
  <si>
    <t>-1211491497</t>
  </si>
  <si>
    <t>-1111759400</t>
  </si>
  <si>
    <t>-15003472</t>
  </si>
  <si>
    <t>-969816191</t>
  </si>
  <si>
    <t>631312141</t>
  </si>
  <si>
    <t>Doplnění dosavadních mazanin prostým betonem s dodáním hmot, bez potěru, plochy jednotlivě rýh v dosavadních mazaninách</t>
  </si>
  <si>
    <t>-557575959</t>
  </si>
  <si>
    <t>642942331</t>
  </si>
  <si>
    <t>Osazování zárubní nebo rámů kovových dveřních lisovaných nebo z úhelníků bez dveřních křídel na cementovou maltu, plochy otvoru přes 4,5 do 10 m2</t>
  </si>
  <si>
    <t>1670363343</t>
  </si>
  <si>
    <t>Montkov</t>
  </si>
  <si>
    <t>Vrata plechová dvoukřídlá 2,4x2,5 oboustranně opláštěná křídla s vnitřní tepelnou izolací</t>
  </si>
  <si>
    <t>-992937241</t>
  </si>
  <si>
    <t>Montkov2</t>
  </si>
  <si>
    <t>Vrata plechová dvoukřídlá 1,45x2,5 oboustranně opláštěná křídla s vnitřní tepelnou izolací</t>
  </si>
  <si>
    <t>158779404</t>
  </si>
  <si>
    <t>941311111</t>
  </si>
  <si>
    <t>Montáž lešení řadového modulového lehkého pracovního s podlahami s provozním zatížením tř. 3 do 200 kg/m2 šířky tř. SW06 přes 0,6 do 0,9 m, výšky do 10 m</t>
  </si>
  <si>
    <t>929458681</t>
  </si>
  <si>
    <t>941311112</t>
  </si>
  <si>
    <t>Montáž lešení řadového modulového lehkého pracovního s podlahami s provozním zatížením tř. 3 do 200 kg/m2 šířky tř. SW06 přes 0,6 do 0,9 m, výšky přes 10 do 25 m</t>
  </si>
  <si>
    <t>142111249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</si>
  <si>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</si>
  <si>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</si>
  <si>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-456943626</t>
  </si>
  <si>
    <t>941311811</t>
  </si>
  <si>
    <t>Demontáž lešení řadového modulového lehkého pracovního s podlahami s provozním zatížením tř. 3 do 200 kg/m2 šířky SW06 přes 0,6 do 0,9 m, výšky do 10 m</t>
  </si>
  <si>
    <t>-935468657</t>
  </si>
  <si>
    <t>941311812</t>
  </si>
  <si>
    <t>Demontáž lešení řadového modulového lehkého pracovního s podlahami s provozním zatížením tř. 3 do 200 kg/m2 šířky SW06 přes 0,6 do 0,9 m, výšky přes 10 do 25 m</t>
  </si>
  <si>
    <t>190522625</t>
  </si>
  <si>
    <t>949101111</t>
  </si>
  <si>
    <t>Lešení pomocné pracovní pro objekty pozemních staveb pro zatížení do 150 kg/m2, o výšce lešeňové podlahy do 1,9 m</t>
  </si>
  <si>
    <t>1951083742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</si>
  <si>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</si>
  <si>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</si>
  <si>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-1101104595</t>
  </si>
  <si>
    <t>962032241</t>
  </si>
  <si>
    <t>Bourání zdiva nadzákladového z cihel nebo tvárnic z cihel pálených nebo vápenopískových, na maltu cementovou, objemu přes 1 m3</t>
  </si>
  <si>
    <t>812602370</t>
  </si>
  <si>
    <t>965042231</t>
  </si>
  <si>
    <t>Bourání mazanin betonových nebo z litého asfaltu tl. přes 100 mm, plochy do 4 m2</t>
  </si>
  <si>
    <t>627713685</t>
  </si>
  <si>
    <t>766691917</t>
  </si>
  <si>
    <t>Ostatní práce vyvěšení nebo zavěšení křídel s případným uložením a opětovným zavěšením po provedení stavebních změn dřevěných vratových, plochy do 4 m2</t>
  </si>
  <si>
    <t>1586329246</t>
  </si>
  <si>
    <t>766691918</t>
  </si>
  <si>
    <t>Ostatní práce vyvěšení nebo zavěšení křídel s případným uložením a opětovným zavěšením po provedení stavebních změn dřevěných vratových, plochy přes 4 m2</t>
  </si>
  <si>
    <t>-765704553</t>
  </si>
  <si>
    <t>968072355</t>
  </si>
  <si>
    <t>Vybourání kovových rámů oken s křídly, dveřních zárubní, vrat, stěn, ostění nebo obkladů okenních rámů s křídly zdvojených, plochy do 2 m2</t>
  </si>
  <si>
    <t>589214765</t>
  </si>
  <si>
    <t>968072455</t>
  </si>
  <si>
    <t>Vybourání kovových rámů oken s křídly, dveřních zárubní, vrat, stěn, ostění nebo obkladů dveřních zárubní, plochy do 2 m2</t>
  </si>
  <si>
    <t>1030467900</t>
  </si>
  <si>
    <t>968072559</t>
  </si>
  <si>
    <t>Vybourání kovových rámů oken s křídly, dveřních zárubní, vrat, stěn, ostění nebo obkladů vrat, mimo posuvných a skládacích, plochy přes 5 m2</t>
  </si>
  <si>
    <t>-1425057244</t>
  </si>
  <si>
    <t>974031143</t>
  </si>
  <si>
    <t>Vysekání rýh ve zdivu cihelném na maltu vápennou nebo vápenocementovou do hl. 70 mm a šířky do 100 mm</t>
  </si>
  <si>
    <t>299322247</t>
  </si>
  <si>
    <t>974042587</t>
  </si>
  <si>
    <t>Vysekání rýh v betonové nebo jiné monolitické dlažbě s betonovým podkladem do hl. 250 mm a šířky do 300 mm</t>
  </si>
  <si>
    <t>-1322014701</t>
  </si>
  <si>
    <t>-182358671</t>
  </si>
  <si>
    <t>1490946320</t>
  </si>
  <si>
    <t>-1358962539</t>
  </si>
  <si>
    <t>488351775</t>
  </si>
  <si>
    <t>-1748389940</t>
  </si>
  <si>
    <t>1700961806</t>
  </si>
  <si>
    <t>793317900</t>
  </si>
  <si>
    <t>1995000035</t>
  </si>
  <si>
    <t>854836949</t>
  </si>
  <si>
    <t>514837393</t>
  </si>
  <si>
    <t>171941579</t>
  </si>
  <si>
    <t>752846750</t>
  </si>
  <si>
    <t>712341559</t>
  </si>
  <si>
    <t>Provedení povlakové krytiny střech plochých do 10° pásy přitavením NAIP v plné ploše</t>
  </si>
  <si>
    <t>1894179367</t>
  </si>
  <si>
    <t>628522580</t>
  </si>
  <si>
    <t>pás asfaltový natavitelný modifikovaný SBS tl 5,2mm s vložkou z polyesterové výztužené rohože a hrubozrnným břidličným posypem na horním povrchu</t>
  </si>
  <si>
    <t>1846706539</t>
  </si>
  <si>
    <t>-1024844284</t>
  </si>
  <si>
    <t>721174004</t>
  </si>
  <si>
    <t>Potrubí z plastových trub polypropylenové svodné (ležaté) DN 75</t>
  </si>
  <si>
    <t>-1239668509</t>
  </si>
  <si>
    <t>721174043</t>
  </si>
  <si>
    <t>Potrubí z plastových trub polypropylenové připojovací DN 50</t>
  </si>
  <si>
    <t>-1639329</t>
  </si>
  <si>
    <t>-791321521</t>
  </si>
  <si>
    <t>-1326218483</t>
  </si>
  <si>
    <t>939057748</t>
  </si>
  <si>
    <t>721290111</t>
  </si>
  <si>
    <t>Zkouška těsnosti kanalizace v objektech vodou do DN 125</t>
  </si>
  <si>
    <t>-507641728</t>
  </si>
  <si>
    <t>-1495827208</t>
  </si>
  <si>
    <t>1216310570</t>
  </si>
  <si>
    <t>1184975713</t>
  </si>
  <si>
    <t>-57743920</t>
  </si>
  <si>
    <t>806629527</t>
  </si>
  <si>
    <t>-1405250650</t>
  </si>
  <si>
    <t>-1923219979</t>
  </si>
  <si>
    <t>-833872538</t>
  </si>
  <si>
    <t>734200822</t>
  </si>
  <si>
    <t>Demontáž armatur závitových se dvěma závity přes 1/2 do G 1</t>
  </si>
  <si>
    <t>1209282414</t>
  </si>
  <si>
    <t>-694083074</t>
  </si>
  <si>
    <t>734221547</t>
  </si>
  <si>
    <t>Ventily regulační závitové termostatické, bez hlavice ovládání PN 16 do 110°C přímé jednoregulační G 1</t>
  </si>
  <si>
    <t>1281918576</t>
  </si>
  <si>
    <t>905091145</t>
  </si>
  <si>
    <t>-1933094120</t>
  </si>
  <si>
    <t>734261714</t>
  </si>
  <si>
    <t>Šroubení regulační radiátorové přímé bez vypouštění G 1</t>
  </si>
  <si>
    <t>353089298</t>
  </si>
  <si>
    <t>-934122809</t>
  </si>
  <si>
    <t>900353440</t>
  </si>
  <si>
    <t>-1730061686</t>
  </si>
  <si>
    <t>-477678784</t>
  </si>
  <si>
    <t>-1614739861</t>
  </si>
  <si>
    <t>882681797</t>
  </si>
  <si>
    <t>2071541397</t>
  </si>
  <si>
    <t>-1223176402</t>
  </si>
  <si>
    <t>735191903</t>
  </si>
  <si>
    <t>Ostatní opravy otopných těles vyčištění propláchnutím vodou otopných těles ocelových nebo hliníkových</t>
  </si>
  <si>
    <t>-355884679</t>
  </si>
  <si>
    <t>249681294</t>
  </si>
  <si>
    <t>765804098</t>
  </si>
  <si>
    <t>1512356270</t>
  </si>
  <si>
    <t>735211812</t>
  </si>
  <si>
    <t>Demontáž registrů z ocelových trubek žebrových Ø 76/3/156 stavební délky do 3 m, o počtu pramenů registru 2</t>
  </si>
  <si>
    <t>-1434190969</t>
  </si>
  <si>
    <t>735211814</t>
  </si>
  <si>
    <t>Demontáž registrů z ocelových trubek žebrových Ø 76/3/156 stavební délky do 3 m, o počtu pramenů registru 4</t>
  </si>
  <si>
    <t>1952907433</t>
  </si>
  <si>
    <t>735211824</t>
  </si>
  <si>
    <t>Demontáž registrů z ocelových trubek žebrových Ø 76/3/156 stavební délky přes 3 do 6 m, o počtu pramenů registru 4</t>
  </si>
  <si>
    <t>2125054050</t>
  </si>
  <si>
    <t>735291800</t>
  </si>
  <si>
    <t>Demontáž konzol nebo držáků otopných těles, registrů, konvektorů do odpadu</t>
  </si>
  <si>
    <t>-2028614268</t>
  </si>
  <si>
    <t>735291912</t>
  </si>
  <si>
    <t>Opravy registrů zpětná montáž registrů z trubek žebrových Ø 76/3/156 stavební délky do 3m, o počtu pramenů registru 2</t>
  </si>
  <si>
    <t>1061337091</t>
  </si>
  <si>
    <t>735291914</t>
  </si>
  <si>
    <t>Opravy registrů zpětná montáž registrů z trubek žebrových Ø 76/3/156 stavební délky do 3m, o počtu pramenů registru 4</t>
  </si>
  <si>
    <t>1027633204</t>
  </si>
  <si>
    <t>735291924</t>
  </si>
  <si>
    <t>Opravy registrů zpětná montáž registrů z trubek žebrových Ø 76/3/156 stavební délky přes 3 do 6 m, o počtu pramenů registru 4</t>
  </si>
  <si>
    <t>1085513472</t>
  </si>
  <si>
    <t>735411812</t>
  </si>
  <si>
    <t>Demontáž konvektorů stavební délky přes 700 do 1600 mm</t>
  </si>
  <si>
    <t>624435580</t>
  </si>
  <si>
    <t>-1989877594</t>
  </si>
  <si>
    <t>-654580340</t>
  </si>
  <si>
    <t>-568120346</t>
  </si>
  <si>
    <t>přípojková skříň-pilíř, SS200/KVE4P-M</t>
  </si>
  <si>
    <t>512</t>
  </si>
  <si>
    <t>-254389059</t>
  </si>
  <si>
    <t>elektroměrová skříň-pilíř, ER212/NKP7P IIn-80A)</t>
  </si>
  <si>
    <t>232115345</t>
  </si>
  <si>
    <t xml:space="preserve">pojistková vložka pro ER1, PN00- 100A gG </t>
  </si>
  <si>
    <t>731374780</t>
  </si>
  <si>
    <t>hlavní jistič, PHLT -B63/3</t>
  </si>
  <si>
    <t>127332061</t>
  </si>
  <si>
    <t>kabel přípoka, CYKY 4x25</t>
  </si>
  <si>
    <t>-1091437084</t>
  </si>
  <si>
    <t>rozváděč RH</t>
  </si>
  <si>
    <t>2010070805</t>
  </si>
  <si>
    <t>rozváděč RD1</t>
  </si>
  <si>
    <t>-1667906490</t>
  </si>
  <si>
    <t>rozváděč RD2</t>
  </si>
  <si>
    <t>1492909799</t>
  </si>
  <si>
    <t>rozváděč RG</t>
  </si>
  <si>
    <t>180776378</t>
  </si>
  <si>
    <t>kabel CYKY 4x16</t>
  </si>
  <si>
    <t>1972006086</t>
  </si>
  <si>
    <t>kabel CYKY-J 3x1,5</t>
  </si>
  <si>
    <t>823400104</t>
  </si>
  <si>
    <t>kabel CYKY-J 3x2,5</t>
  </si>
  <si>
    <t>-1792059450</t>
  </si>
  <si>
    <t>-118256344</t>
  </si>
  <si>
    <t>-1898508274</t>
  </si>
  <si>
    <t>1267753973</t>
  </si>
  <si>
    <t>-800024527</t>
  </si>
  <si>
    <t>vodič pospojovací CY6žz</t>
  </si>
  <si>
    <t>1935862319</t>
  </si>
  <si>
    <t>spínače nástěnné IP44 ,,PRAKTIK" 3553-06929 B</t>
  </si>
  <si>
    <t>-1054786673</t>
  </si>
  <si>
    <t>zásuvky nástěnné IP44 1NPE230V/16A PRAKTIK 8818-2089</t>
  </si>
  <si>
    <t>1079244874</t>
  </si>
  <si>
    <t>zásuvky nástěnné IP44 3NPE400V/32A, 416ER6</t>
  </si>
  <si>
    <t>-273266544</t>
  </si>
  <si>
    <t>zásuvky nástěnné IP44 3NPE400V/32A, 432ER6W</t>
  </si>
  <si>
    <t>-1357282091</t>
  </si>
  <si>
    <t>1001321179</t>
  </si>
  <si>
    <t>1338917010</t>
  </si>
  <si>
    <t>svítidlo zářivkové 230V/2x58W, PRIMA II 258 AC-E</t>
  </si>
  <si>
    <t>2005153365</t>
  </si>
  <si>
    <t>svítidlo zářivkové 230V/2x58W-nouzový zdroj, PRIMA II 258 AC-E</t>
  </si>
  <si>
    <t>-2025280408</t>
  </si>
  <si>
    <t>zářivka 58W/840, MASTER TL-D SUPER 58W/840</t>
  </si>
  <si>
    <t>-918303961</t>
  </si>
  <si>
    <t>1898046658</t>
  </si>
  <si>
    <t>984210922</t>
  </si>
  <si>
    <t>-1979120784</t>
  </si>
  <si>
    <t>zednické přípomci</t>
  </si>
  <si>
    <t>-1350607385</t>
  </si>
  <si>
    <t>montáž</t>
  </si>
  <si>
    <t>-2020717492</t>
  </si>
  <si>
    <t>měření osvětlení</t>
  </si>
  <si>
    <t>-1684576535</t>
  </si>
  <si>
    <t>výchozí revize</t>
  </si>
  <si>
    <t>1334981201</t>
  </si>
  <si>
    <t>762</t>
  </si>
  <si>
    <t>Konstrukce tesařské</t>
  </si>
  <si>
    <t>762081150</t>
  </si>
  <si>
    <t>Práce společné pro tesařské konstrukce hoblování hraněného řeziva přímo na staveništi</t>
  </si>
  <si>
    <t>1752137867</t>
  </si>
  <si>
    <t>762083111</t>
  </si>
  <si>
    <t>Práce společné pro tesařské konstrukce impregnace řeziva máčením proti dřevokaznému hmyzu a houbám, třída ohrožení 1 a 2 (dřevo v interiéru)</t>
  </si>
  <si>
    <t>-110263750</t>
  </si>
  <si>
    <t>762134122</t>
  </si>
  <si>
    <t>Montáž bednění stěn z hoblovaných fošen na sraz tl. do 60 mm</t>
  </si>
  <si>
    <t>251469062</t>
  </si>
  <si>
    <t>762523108</t>
  </si>
  <si>
    <t>Položení podlah hoblovaných na sraz z fošen</t>
  </si>
  <si>
    <t>-445054896</t>
  </si>
  <si>
    <t>60511012</t>
  </si>
  <si>
    <t>řezivo jehličnaté deskové neopracované střed</t>
  </si>
  <si>
    <t>1126982996</t>
  </si>
  <si>
    <t>762591100</t>
  </si>
  <si>
    <t>Montáž zakrytí kanálů a výkopů z měkkého nebo tvrdého dřeva, volně kladenými fošnami tl. do 60 mm</t>
  </si>
  <si>
    <t>-77471908</t>
  </si>
  <si>
    <t>605110210</t>
  </si>
  <si>
    <t>řezivo jehličnaté středové smrk tl 33-100mm dl 2-3,5m</t>
  </si>
  <si>
    <t>-1358034808</t>
  </si>
  <si>
    <t>998762103</t>
  </si>
  <si>
    <t>Přesun hmot pro konstrukce tesařské stanovený z hmotnosti přesunovaného materiálu vodorovná dopravní vzdálenost do 50 m v objektech výšky přes 12 do 24 m</t>
  </si>
  <si>
    <t>-838479632</t>
  </si>
  <si>
    <t>-1324315688</t>
  </si>
  <si>
    <t>764002851</t>
  </si>
  <si>
    <t>Demontáž klempířských konstrukcí oplechování parapetů do suti</t>
  </si>
  <si>
    <t>74417287</t>
  </si>
  <si>
    <t>764216602</t>
  </si>
  <si>
    <t>Oplechování parapetů z pozinkovaného plechu s povrchovou úpravou rovných mechanicky kotvené, bez rohů rš 200 mm</t>
  </si>
  <si>
    <t>-1515593400</t>
  </si>
  <si>
    <t>-1002133121</t>
  </si>
  <si>
    <t>-1203024479</t>
  </si>
  <si>
    <t>-276822806</t>
  </si>
  <si>
    <t>1533164793</t>
  </si>
  <si>
    <t>1454571999</t>
  </si>
  <si>
    <t>611400030</t>
  </si>
  <si>
    <t>okna a dveře balkónové z plastů okna plastová pevné zasklení sklo 4-16-4  U=1,1 120 x 120 cm</t>
  </si>
  <si>
    <t>-68897290</t>
  </si>
  <si>
    <t>611400170</t>
  </si>
  <si>
    <t>okna a dveře balkónové z plastů okna plastová jednokřídlé otvíravé a vyklápěcí pravé sklo 4-16-4  U=1,1 120 x 120 cm</t>
  </si>
  <si>
    <t>-51270596</t>
  </si>
  <si>
    <t>611400240</t>
  </si>
  <si>
    <t>okna a dveře balkónové z plastů okna plastová jednokřídlé vyklápěcí sklo 4-16-4  U=1,1 120 x 120 cm</t>
  </si>
  <si>
    <t>235238630</t>
  </si>
  <si>
    <t>766641131</t>
  </si>
  <si>
    <t>Montáž balkónových dveří dřevěných nebo plastových včetně rámu zdvojených do zdiva jednokřídlových bez nadsvětlíku</t>
  </si>
  <si>
    <t>601530893</t>
  </si>
  <si>
    <t>611441630</t>
  </si>
  <si>
    <t>dveře plastové vchodové jednokřídlé otvíravé 800x2000mm</t>
  </si>
  <si>
    <t>-345080330</t>
  </si>
  <si>
    <t>-204662079</t>
  </si>
  <si>
    <t>1783338682</t>
  </si>
  <si>
    <t>1265752098</t>
  </si>
  <si>
    <t>91848081</t>
  </si>
  <si>
    <t>1476143266</t>
  </si>
  <si>
    <t>-1914974841</t>
  </si>
  <si>
    <t>Dosting</t>
  </si>
  <si>
    <t>Montáž a dodávka manuálního otevírače oken</t>
  </si>
  <si>
    <t>737418924</t>
  </si>
  <si>
    <t>767920820</t>
  </si>
  <si>
    <t>Demontáž vrat a vrátek k oplocení plochy jednotlivě přes 2 do 6 m2</t>
  </si>
  <si>
    <t>-739384134</t>
  </si>
  <si>
    <t>767995111</t>
  </si>
  <si>
    <t>Montáž ostatních atypických zámečnických konstrukcí hmotnosti do 5 kg</t>
  </si>
  <si>
    <t>-1003391614</t>
  </si>
  <si>
    <t>Vrata</t>
  </si>
  <si>
    <t>Vrata ocelová posuvná 150x650 výplň svislé profily, povrch žárový zinek, elektrický pohon</t>
  </si>
  <si>
    <t>1050515625</t>
  </si>
  <si>
    <t>998767101</t>
  </si>
  <si>
    <t>Přesun hmot pro zámečnické konstrukce stanovený z hmotnosti přesunovaného materiálu vodorovná dopravní vzdálenost do 50 m v objektech výšky do 6 m</t>
  </si>
  <si>
    <t>1011543732</t>
  </si>
  <si>
    <t>Světlík</t>
  </si>
  <si>
    <t>Oprava světlíku vč. odstranění a nového nátěru</t>
  </si>
  <si>
    <t>-1261839466</t>
  </si>
  <si>
    <t>1420914572</t>
  </si>
  <si>
    <t>1010966123</t>
  </si>
  <si>
    <t>597613120</t>
  </si>
  <si>
    <t>obkládačky a dlaždice keramické doplňky  k podlahám podlahy - RAKO BRICK  I.j. sokl 30 x 8 x 0,8    barevná</t>
  </si>
  <si>
    <t>-1978572577</t>
  </si>
  <si>
    <t>310715998</t>
  </si>
  <si>
    <t>597611160</t>
  </si>
  <si>
    <t>obkládačky a dlaždice keramické koupelny - RAKO dlaždice formát 33,3 x 33,3 x  0,8 cm  (bílé i barevné) SAMBA                    I.j.</t>
  </si>
  <si>
    <t>-667754065</t>
  </si>
  <si>
    <t>-809921429</t>
  </si>
  <si>
    <t>-760323031</t>
  </si>
  <si>
    <t>1402497232</t>
  </si>
  <si>
    <t>-1379364059</t>
  </si>
  <si>
    <t>597610370</t>
  </si>
  <si>
    <t>obkládačky a dlaždice keramické koupelny - RAKO obkládačky formát 20 x 25 x  0,68 cm   (bílé i barevné) BLANKA                  I.j.</t>
  </si>
  <si>
    <t>-954075221</t>
  </si>
  <si>
    <t>-392255184</t>
  </si>
  <si>
    <t>1215690126</t>
  </si>
  <si>
    <t>783103801</t>
  </si>
  <si>
    <t>Odstranění nátěrů okartáčováním z ocelových konstrukcí lehkých "C" nebo velmi lehkých"CC"</t>
  </si>
  <si>
    <t>376601842</t>
  </si>
  <si>
    <t>783121162</t>
  </si>
  <si>
    <t>Nátěry syntetické OK lehkých "C" barva dražší matný povrch 1x antikorozní, 1x základní, 2x email</t>
  </si>
  <si>
    <t>-26580004</t>
  </si>
  <si>
    <t>783325172</t>
  </si>
  <si>
    <t>Nátěry otopných těles syntetické na vzduchu schnoucí dražšími barvami (např. Düfa, ....) litinových radiátorů lesklý povrch jednonásobné antikorozní a 2x email</t>
  </si>
  <si>
    <t>-1135842643</t>
  </si>
  <si>
    <t>783325174</t>
  </si>
  <si>
    <t>Nátěry otopných těles syntetické na vzduchu schnoucí dražšími barvami (např. Düfa, ....) litinových radiátorů lesklý povrch dvojnásobné antikorozní a 2x email</t>
  </si>
  <si>
    <t>1574541285</t>
  </si>
  <si>
    <t>783621117</t>
  </si>
  <si>
    <t>Nátěry truhlářských výrobků syntetické na vzduchu schnoucí dražšími barvami (např. Düfa, …) lesklý povrch 2x lakování</t>
  </si>
  <si>
    <t>-1812096153</t>
  </si>
  <si>
    <t>783721112</t>
  </si>
  <si>
    <t>Nátěry tesařských konstrukcí syntetické na vzduchu schnoucí dražšími barvami (např. Düfa, …) lazurovacím lakem 2x lakování</t>
  </si>
  <si>
    <t>-1187158011</t>
  </si>
  <si>
    <t>Nátěry</t>
  </si>
  <si>
    <t>Přesun hmot pro nátěry</t>
  </si>
  <si>
    <t>1192361632</t>
  </si>
  <si>
    <t>784181101</t>
  </si>
  <si>
    <t>Penetrace podkladu jednonásobná základní akrylátová v místnostech výšky do 3,80 m</t>
  </si>
  <si>
    <t>1073557899</t>
  </si>
  <si>
    <t>784221101</t>
  </si>
  <si>
    <t>Malby z malířských směsí otěruvzdorných za sucha dvojnásobné, bílé za sucha otěruvzdorné dobře v místnostech výšky do 3,80 m</t>
  </si>
  <si>
    <t>-18972359</t>
  </si>
  <si>
    <t>792272629</t>
  </si>
  <si>
    <t>945939274</t>
  </si>
  <si>
    <t>460347175</t>
  </si>
  <si>
    <t>-63648627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</si>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</sst>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  <protection locked="0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3" xfId="0" applyNumberFormat="1" applyFont="1" applyBorder="1" applyAlignment="1" applyProtection="1"/>
    <xf numFmtId="166" fontId="25" fillId="0" borderId="14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23" xfId="0" applyFont="1" applyBorder="1" applyAlignment="1" applyProtection="1">
      <alignment horizontal="center" vertical="center"/>
    </xf>
    <xf numFmtId="49" fontId="26" fillId="0" borderId="23" xfId="0" applyNumberFormat="1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167" fontId="26" fillId="0" borderId="23" xfId="0" applyNumberFormat="1" applyFont="1" applyBorder="1" applyAlignment="1" applyProtection="1">
      <alignment vertical="center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6" fillId="2" borderId="15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7" xfId="0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27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vertical="center"/>
    </xf>
    <xf numFmtId="49" fontId="30" fillId="0" borderId="1" xfId="0" applyNumberFormat="1" applyFont="1" applyBorder="1" applyAlignment="1">
      <alignment vertical="center" wrapText="1"/>
    </xf>
    <xf numFmtId="0" fontId="27" fillId="0" borderId="30" xfId="0" applyFont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1" xfId="0" applyFont="1" applyBorder="1" applyAlignment="1">
      <alignment vertical="top"/>
    </xf>
    <xf numFmtId="0" fontId="27" fillId="0" borderId="0" xfId="0" applyFont="1" applyAlignment="1">
      <alignment vertical="top"/>
    </xf>
    <xf numFmtId="0" fontId="27" fillId="0" borderId="24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7" fillId="0" borderId="28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9" fillId="0" borderId="29" xfId="0" applyFont="1" applyBorder="1" applyAlignment="1">
      <alignment horizontal="center" vertical="center"/>
    </xf>
    <xf numFmtId="0" fontId="32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27" xfId="0" applyFont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center" vertical="center"/>
    </xf>
    <xf numFmtId="0" fontId="27" fillId="0" borderId="30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7" fillId="0" borderId="3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/>
    </xf>
    <xf numFmtId="0" fontId="30" fillId="0" borderId="30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vertical="center" wrapText="1"/>
    </xf>
    <xf numFmtId="0" fontId="30" fillId="0" borderId="3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center" vertical="top"/>
    </xf>
    <xf numFmtId="0" fontId="30" fillId="0" borderId="30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2" fillId="0" borderId="0" xfId="0" applyFont="1" applyAlignment="1">
      <alignment vertical="center"/>
    </xf>
    <xf numFmtId="0" fontId="29" fillId="0" borderId="1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29" fillId="0" borderId="29" xfId="0" applyFont="1" applyBorder="1" applyAlignment="1">
      <alignment horizontal="left"/>
    </xf>
    <xf numFmtId="0" fontId="32" fillId="0" borderId="29" xfId="0" applyFont="1" applyBorder="1" applyAlignment="1"/>
    <xf numFmtId="0" fontId="27" fillId="0" borderId="27" xfId="0" applyFont="1" applyBorder="1" applyAlignment="1">
      <alignment vertical="top"/>
    </xf>
    <xf numFmtId="0" fontId="27" fillId="0" borderId="28" xfId="0" applyFont="1" applyBorder="1" applyAlignment="1">
      <alignment vertical="top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top"/>
    </xf>
    <xf numFmtId="0" fontId="27" fillId="0" borderId="30" xfId="0" applyFont="1" applyBorder="1" applyAlignment="1">
      <alignment vertical="top"/>
    </xf>
    <xf numFmtId="0" fontId="27" fillId="0" borderId="29" xfId="0" applyFont="1" applyBorder="1" applyAlignment="1">
      <alignment vertical="top"/>
    </xf>
    <xf numFmtId="0" fontId="27" fillId="0" borderId="31" xfId="0" applyFont="1" applyBorder="1" applyAlignment="1">
      <alignment vertical="top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left" vertical="center"/>
    </xf>
    <xf numFmtId="0" fontId="29" fillId="0" borderId="29" xfId="0" applyFont="1" applyBorder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9" xfId="0" applyFont="1" applyBorder="1" applyAlignment="1">
      <alignment horizontal="left" wrapText="1"/>
    </xf>
    <xf numFmtId="49" fontId="3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97" t="s">
        <v>8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18"/>
      <c r="AQ5" s="18"/>
      <c r="AR5" s="16"/>
      <c r="BE5" s="277" t="s">
        <v>14</v>
      </c>
      <c r="BS5" s="13" t="s">
        <v>6</v>
      </c>
    </row>
    <row r="6" spans="1:74" ht="36.950000000000003" customHeight="1">
      <c r="B6" s="17"/>
      <c r="C6" s="18"/>
      <c r="D6" s="24" t="s">
        <v>15</v>
      </c>
      <c r="E6" s="18"/>
      <c r="F6" s="18"/>
      <c r="G6" s="18"/>
      <c r="H6" s="18"/>
      <c r="I6" s="18"/>
      <c r="J6" s="18"/>
      <c r="K6" s="299" t="s">
        <v>16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18"/>
      <c r="AQ6" s="18"/>
      <c r="AR6" s="16"/>
      <c r="BE6" s="278"/>
      <c r="BS6" s="13" t="s">
        <v>6</v>
      </c>
    </row>
    <row r="7" spans="1:74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3" t="s">
        <v>18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20</v>
      </c>
      <c r="AO7" s="18"/>
      <c r="AP7" s="18"/>
      <c r="AQ7" s="18"/>
      <c r="AR7" s="16"/>
      <c r="BE7" s="278"/>
      <c r="BS7" s="13" t="s">
        <v>6</v>
      </c>
    </row>
    <row r="8" spans="1:74" ht="12" customHeight="1">
      <c r="B8" s="17"/>
      <c r="C8" s="18"/>
      <c r="D8" s="25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23</v>
      </c>
      <c r="AL8" s="18"/>
      <c r="AM8" s="18"/>
      <c r="AN8" s="26" t="s">
        <v>24</v>
      </c>
      <c r="AO8" s="18"/>
      <c r="AP8" s="18"/>
      <c r="AQ8" s="18"/>
      <c r="AR8" s="16"/>
      <c r="BE8" s="278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8"/>
      <c r="BS9" s="13" t="s">
        <v>6</v>
      </c>
    </row>
    <row r="10" spans="1:74" ht="12" customHeight="1">
      <c r="B10" s="17"/>
      <c r="C10" s="18"/>
      <c r="D10" s="25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26</v>
      </c>
      <c r="AL10" s="18"/>
      <c r="AM10" s="18"/>
      <c r="AN10" s="23" t="s">
        <v>20</v>
      </c>
      <c r="AO10" s="18"/>
      <c r="AP10" s="18"/>
      <c r="AQ10" s="18"/>
      <c r="AR10" s="16"/>
      <c r="BE10" s="278"/>
      <c r="BS10" s="13" t="s">
        <v>6</v>
      </c>
    </row>
    <row r="11" spans="1:74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20</v>
      </c>
      <c r="AO11" s="18"/>
      <c r="AP11" s="18"/>
      <c r="AQ11" s="18"/>
      <c r="AR11" s="16"/>
      <c r="BE11" s="278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8"/>
      <c r="BS12" s="13" t="s">
        <v>6</v>
      </c>
    </row>
    <row r="13" spans="1:74" ht="12" customHeight="1">
      <c r="B13" s="17"/>
      <c r="C13" s="18"/>
      <c r="D13" s="25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26</v>
      </c>
      <c r="AL13" s="18"/>
      <c r="AM13" s="18"/>
      <c r="AN13" s="27" t="s">
        <v>30</v>
      </c>
      <c r="AO13" s="18"/>
      <c r="AP13" s="18"/>
      <c r="AQ13" s="18"/>
      <c r="AR13" s="16"/>
      <c r="BE13" s="278"/>
      <c r="BS13" s="13" t="s">
        <v>6</v>
      </c>
    </row>
    <row r="14" spans="1:74" ht="11.25">
      <c r="B14" s="17"/>
      <c r="C14" s="18"/>
      <c r="D14" s="18"/>
      <c r="E14" s="300" t="s">
        <v>30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5" t="s">
        <v>28</v>
      </c>
      <c r="AL14" s="18"/>
      <c r="AM14" s="18"/>
      <c r="AN14" s="27" t="s">
        <v>30</v>
      </c>
      <c r="AO14" s="18"/>
      <c r="AP14" s="18"/>
      <c r="AQ14" s="18"/>
      <c r="AR14" s="16"/>
      <c r="BE14" s="278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8"/>
      <c r="BS15" s="13" t="s">
        <v>4</v>
      </c>
    </row>
    <row r="16" spans="1:74" ht="12" customHeight="1">
      <c r="B16" s="17"/>
      <c r="C16" s="18"/>
      <c r="D16" s="25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26</v>
      </c>
      <c r="AL16" s="18"/>
      <c r="AM16" s="18"/>
      <c r="AN16" s="23" t="s">
        <v>20</v>
      </c>
      <c r="AO16" s="18"/>
      <c r="AP16" s="18"/>
      <c r="AQ16" s="18"/>
      <c r="AR16" s="16"/>
      <c r="BE16" s="278"/>
      <c r="BS16" s="13" t="s">
        <v>4</v>
      </c>
    </row>
    <row r="17" spans="2:71" ht="18.399999999999999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20</v>
      </c>
      <c r="AO17" s="18"/>
      <c r="AP17" s="18"/>
      <c r="AQ17" s="18"/>
      <c r="AR17" s="16"/>
      <c r="BE17" s="278"/>
      <c r="BS17" s="13" t="s">
        <v>33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8"/>
      <c r="BS18" s="13" t="s">
        <v>6</v>
      </c>
    </row>
    <row r="19" spans="2:7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26</v>
      </c>
      <c r="AL19" s="18"/>
      <c r="AM19" s="18"/>
      <c r="AN19" s="23" t="s">
        <v>20</v>
      </c>
      <c r="AO19" s="18"/>
      <c r="AP19" s="18"/>
      <c r="AQ19" s="18"/>
      <c r="AR19" s="16"/>
      <c r="BE19" s="278"/>
      <c r="BS19" s="13" t="s">
        <v>6</v>
      </c>
    </row>
    <row r="20" spans="2:71" ht="18.399999999999999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20</v>
      </c>
      <c r="AO20" s="18"/>
      <c r="AP20" s="18"/>
      <c r="AQ20" s="18"/>
      <c r="AR20" s="16"/>
      <c r="BE20" s="278"/>
      <c r="BS20" s="13" t="s">
        <v>4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8"/>
    </row>
    <row r="22" spans="2:7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8"/>
    </row>
    <row r="23" spans="2:71" ht="45" customHeight="1">
      <c r="B23" s="17"/>
      <c r="C23" s="18"/>
      <c r="D23" s="18"/>
      <c r="E23" s="302" t="s">
        <v>37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18"/>
      <c r="AP23" s="18"/>
      <c r="AQ23" s="18"/>
      <c r="AR23" s="16"/>
      <c r="BE23" s="278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8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78"/>
    </row>
    <row r="26" spans="2:71" s="1" customFormat="1" ht="25.9" customHeight="1"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79">
        <f>ROUND(AG54,2)</f>
        <v>0</v>
      </c>
      <c r="AL26" s="280"/>
      <c r="AM26" s="280"/>
      <c r="AN26" s="280"/>
      <c r="AO26" s="280"/>
      <c r="AP26" s="31"/>
      <c r="AQ26" s="31"/>
      <c r="AR26" s="34"/>
      <c r="BE26" s="278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78"/>
    </row>
    <row r="28" spans="2:71" s="1" customFormat="1" ht="11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03" t="s">
        <v>39</v>
      </c>
      <c r="M28" s="303"/>
      <c r="N28" s="303"/>
      <c r="O28" s="303"/>
      <c r="P28" s="303"/>
      <c r="Q28" s="31"/>
      <c r="R28" s="31"/>
      <c r="S28" s="31"/>
      <c r="T28" s="31"/>
      <c r="U28" s="31"/>
      <c r="V28" s="31"/>
      <c r="W28" s="303" t="s">
        <v>40</v>
      </c>
      <c r="X28" s="303"/>
      <c r="Y28" s="303"/>
      <c r="Z28" s="303"/>
      <c r="AA28" s="303"/>
      <c r="AB28" s="303"/>
      <c r="AC28" s="303"/>
      <c r="AD28" s="303"/>
      <c r="AE28" s="303"/>
      <c r="AF28" s="31"/>
      <c r="AG28" s="31"/>
      <c r="AH28" s="31"/>
      <c r="AI28" s="31"/>
      <c r="AJ28" s="31"/>
      <c r="AK28" s="303" t="s">
        <v>41</v>
      </c>
      <c r="AL28" s="303"/>
      <c r="AM28" s="303"/>
      <c r="AN28" s="303"/>
      <c r="AO28" s="303"/>
      <c r="AP28" s="31"/>
      <c r="AQ28" s="31"/>
      <c r="AR28" s="34"/>
      <c r="BE28" s="278"/>
    </row>
    <row r="29" spans="2:71" s="2" customFormat="1" ht="14.45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304">
        <v>0.21</v>
      </c>
      <c r="M29" s="276"/>
      <c r="N29" s="276"/>
      <c r="O29" s="276"/>
      <c r="P29" s="276"/>
      <c r="Q29" s="36"/>
      <c r="R29" s="36"/>
      <c r="S29" s="36"/>
      <c r="T29" s="36"/>
      <c r="U29" s="36"/>
      <c r="V29" s="36"/>
      <c r="W29" s="275">
        <f>ROUND(AZ54,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36"/>
      <c r="AG29" s="36"/>
      <c r="AH29" s="36"/>
      <c r="AI29" s="36"/>
      <c r="AJ29" s="36"/>
      <c r="AK29" s="275">
        <f>ROUND(AV54, 2)</f>
        <v>0</v>
      </c>
      <c r="AL29" s="276"/>
      <c r="AM29" s="276"/>
      <c r="AN29" s="276"/>
      <c r="AO29" s="276"/>
      <c r="AP29" s="36"/>
      <c r="AQ29" s="36"/>
      <c r="AR29" s="37"/>
      <c r="BE29" s="278"/>
    </row>
    <row r="30" spans="2:71" s="2" customFormat="1" ht="14.45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304">
        <v>0.15</v>
      </c>
      <c r="M30" s="276"/>
      <c r="N30" s="276"/>
      <c r="O30" s="276"/>
      <c r="P30" s="276"/>
      <c r="Q30" s="36"/>
      <c r="R30" s="36"/>
      <c r="S30" s="36"/>
      <c r="T30" s="36"/>
      <c r="U30" s="36"/>
      <c r="V30" s="36"/>
      <c r="W30" s="275">
        <f>ROUND(BA54,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36"/>
      <c r="AG30" s="36"/>
      <c r="AH30" s="36"/>
      <c r="AI30" s="36"/>
      <c r="AJ30" s="36"/>
      <c r="AK30" s="275">
        <f>ROUND(AW54, 2)</f>
        <v>0</v>
      </c>
      <c r="AL30" s="276"/>
      <c r="AM30" s="276"/>
      <c r="AN30" s="276"/>
      <c r="AO30" s="276"/>
      <c r="AP30" s="36"/>
      <c r="AQ30" s="36"/>
      <c r="AR30" s="37"/>
      <c r="BE30" s="278"/>
    </row>
    <row r="31" spans="2:71" s="2" customFormat="1" ht="14.45" hidden="1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304">
        <v>0.21</v>
      </c>
      <c r="M31" s="276"/>
      <c r="N31" s="276"/>
      <c r="O31" s="276"/>
      <c r="P31" s="276"/>
      <c r="Q31" s="36"/>
      <c r="R31" s="36"/>
      <c r="S31" s="36"/>
      <c r="T31" s="36"/>
      <c r="U31" s="36"/>
      <c r="V31" s="36"/>
      <c r="W31" s="275">
        <f>ROUND(BB54,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36"/>
      <c r="AG31" s="36"/>
      <c r="AH31" s="36"/>
      <c r="AI31" s="36"/>
      <c r="AJ31" s="36"/>
      <c r="AK31" s="275">
        <v>0</v>
      </c>
      <c r="AL31" s="276"/>
      <c r="AM31" s="276"/>
      <c r="AN31" s="276"/>
      <c r="AO31" s="276"/>
      <c r="AP31" s="36"/>
      <c r="AQ31" s="36"/>
      <c r="AR31" s="37"/>
      <c r="BE31" s="278"/>
    </row>
    <row r="32" spans="2:71" s="2" customFormat="1" ht="14.45" hidden="1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304">
        <v>0.15</v>
      </c>
      <c r="M32" s="276"/>
      <c r="N32" s="276"/>
      <c r="O32" s="276"/>
      <c r="P32" s="276"/>
      <c r="Q32" s="36"/>
      <c r="R32" s="36"/>
      <c r="S32" s="36"/>
      <c r="T32" s="36"/>
      <c r="U32" s="36"/>
      <c r="V32" s="36"/>
      <c r="W32" s="275">
        <f>ROUND(BC54,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36"/>
      <c r="AG32" s="36"/>
      <c r="AH32" s="36"/>
      <c r="AI32" s="36"/>
      <c r="AJ32" s="36"/>
      <c r="AK32" s="275">
        <v>0</v>
      </c>
      <c r="AL32" s="276"/>
      <c r="AM32" s="276"/>
      <c r="AN32" s="276"/>
      <c r="AO32" s="276"/>
      <c r="AP32" s="36"/>
      <c r="AQ32" s="36"/>
      <c r="AR32" s="37"/>
      <c r="BE32" s="278"/>
    </row>
    <row r="33" spans="2:44" s="2" customFormat="1" ht="14.45" hidden="1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304">
        <v>0</v>
      </c>
      <c r="M33" s="276"/>
      <c r="N33" s="276"/>
      <c r="O33" s="276"/>
      <c r="P33" s="276"/>
      <c r="Q33" s="36"/>
      <c r="R33" s="36"/>
      <c r="S33" s="36"/>
      <c r="T33" s="36"/>
      <c r="U33" s="36"/>
      <c r="V33" s="36"/>
      <c r="W33" s="275">
        <f>ROUND(BD54,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36"/>
      <c r="AG33" s="36"/>
      <c r="AH33" s="36"/>
      <c r="AI33" s="36"/>
      <c r="AJ33" s="36"/>
      <c r="AK33" s="275">
        <v>0</v>
      </c>
      <c r="AL33" s="276"/>
      <c r="AM33" s="276"/>
      <c r="AN33" s="276"/>
      <c r="AO33" s="276"/>
      <c r="AP33" s="36"/>
      <c r="AQ33" s="36"/>
      <c r="AR33" s="37"/>
    </row>
    <row r="34" spans="2:44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</row>
    <row r="35" spans="2:44" s="1" customFormat="1" ht="25.9" customHeight="1">
      <c r="B35" s="30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81" t="s">
        <v>50</v>
      </c>
      <c r="Y35" s="282"/>
      <c r="Z35" s="282"/>
      <c r="AA35" s="282"/>
      <c r="AB35" s="282"/>
      <c r="AC35" s="40"/>
      <c r="AD35" s="40"/>
      <c r="AE35" s="40"/>
      <c r="AF35" s="40"/>
      <c r="AG35" s="40"/>
      <c r="AH35" s="40"/>
      <c r="AI35" s="40"/>
      <c r="AJ35" s="40"/>
      <c r="AK35" s="283">
        <f>SUM(AK26:AK33)</f>
        <v>0</v>
      </c>
      <c r="AL35" s="282"/>
      <c r="AM35" s="282"/>
      <c r="AN35" s="282"/>
      <c r="AO35" s="284"/>
      <c r="AP35" s="38"/>
      <c r="AQ35" s="38"/>
      <c r="AR35" s="34"/>
    </row>
    <row r="36" spans="2:44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44" s="1" customFormat="1" ht="24.95" customHeight="1">
      <c r="B42" s="30"/>
      <c r="C42" s="19" t="s">
        <v>51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44" s="1" customFormat="1" ht="6.95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44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15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44" s="3" customFormat="1" ht="36.950000000000003" customHeight="1">
      <c r="B45" s="46"/>
      <c r="C45" s="47" t="s">
        <v>15</v>
      </c>
      <c r="D45" s="48"/>
      <c r="E45" s="48"/>
      <c r="F45" s="48"/>
      <c r="G45" s="48"/>
      <c r="H45" s="48"/>
      <c r="I45" s="48"/>
      <c r="J45" s="48"/>
      <c r="K45" s="48"/>
      <c r="L45" s="294" t="str">
        <f>K6</f>
        <v>Oprava objektu HZS Kralupy nad Vltavou</v>
      </c>
      <c r="M45" s="295"/>
      <c r="N45" s="295"/>
      <c r="O45" s="295"/>
      <c r="P45" s="295"/>
      <c r="Q45" s="295"/>
      <c r="R45" s="295"/>
      <c r="S45" s="295"/>
      <c r="T45" s="295"/>
      <c r="U45" s="295"/>
      <c r="V45" s="295"/>
      <c r="W45" s="295"/>
      <c r="X45" s="295"/>
      <c r="Y45" s="295"/>
      <c r="Z45" s="295"/>
      <c r="AA45" s="295"/>
      <c r="AB45" s="295"/>
      <c r="AC45" s="295"/>
      <c r="AD45" s="295"/>
      <c r="AE45" s="295"/>
      <c r="AF45" s="295"/>
      <c r="AG45" s="295"/>
      <c r="AH45" s="295"/>
      <c r="AI45" s="295"/>
      <c r="AJ45" s="295"/>
      <c r="AK45" s="295"/>
      <c r="AL45" s="295"/>
      <c r="AM45" s="295"/>
      <c r="AN45" s="295"/>
      <c r="AO45" s="295"/>
      <c r="AP45" s="48"/>
      <c r="AQ45" s="48"/>
      <c r="AR45" s="49"/>
    </row>
    <row r="46" spans="2:44" s="1" customFormat="1" ht="6.95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44" s="1" customFormat="1" ht="12" customHeight="1">
      <c r="B47" s="30"/>
      <c r="C47" s="25" t="s">
        <v>21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>Kralupy Nad Vltavou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23</v>
      </c>
      <c r="AJ47" s="31"/>
      <c r="AK47" s="31"/>
      <c r="AL47" s="31"/>
      <c r="AM47" s="296" t="str">
        <f>IF(AN8= "","",AN8)</f>
        <v>11. 4. 2019</v>
      </c>
      <c r="AN47" s="296"/>
      <c r="AO47" s="31"/>
      <c r="AP47" s="31"/>
      <c r="AQ47" s="31"/>
      <c r="AR47" s="34"/>
    </row>
    <row r="48" spans="2:44" s="1" customFormat="1" ht="6.95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1" s="1" customFormat="1" ht="24.95" customHeight="1">
      <c r="B49" s="30"/>
      <c r="C49" s="25" t="s">
        <v>25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 xml:space="preserve">SŽDC s.o., Dlážděná 1003/7, Praha 1, Nové Město 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31</v>
      </c>
      <c r="AJ49" s="31"/>
      <c r="AK49" s="31"/>
      <c r="AL49" s="31"/>
      <c r="AM49" s="292" t="str">
        <f>IF(E17="","",E17)</f>
        <v xml:space="preserve">Ing. Jiří Makarius, Havlíčkova 362, Cítoliby </v>
      </c>
      <c r="AN49" s="293"/>
      <c r="AO49" s="293"/>
      <c r="AP49" s="293"/>
      <c r="AQ49" s="31"/>
      <c r="AR49" s="34"/>
      <c r="AS49" s="286" t="s">
        <v>52</v>
      </c>
      <c r="AT49" s="287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3.7" customHeight="1">
      <c r="B50" s="30"/>
      <c r="C50" s="25" t="s">
        <v>29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34</v>
      </c>
      <c r="AJ50" s="31"/>
      <c r="AK50" s="31"/>
      <c r="AL50" s="31"/>
      <c r="AM50" s="292" t="str">
        <f>IF(E20="","",E20)</f>
        <v>Petr Makarius</v>
      </c>
      <c r="AN50" s="293"/>
      <c r="AO50" s="293"/>
      <c r="AP50" s="293"/>
      <c r="AQ50" s="31"/>
      <c r="AR50" s="34"/>
      <c r="AS50" s="288"/>
      <c r="AT50" s="289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1" customFormat="1" ht="10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90"/>
      <c r="AT51" s="291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1" s="1" customFormat="1" ht="29.25" customHeight="1">
      <c r="B52" s="30"/>
      <c r="C52" s="305" t="s">
        <v>53</v>
      </c>
      <c r="D52" s="306"/>
      <c r="E52" s="306"/>
      <c r="F52" s="306"/>
      <c r="G52" s="306"/>
      <c r="H52" s="58"/>
      <c r="I52" s="307" t="s">
        <v>54</v>
      </c>
      <c r="J52" s="306"/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6"/>
      <c r="Z52" s="306"/>
      <c r="AA52" s="306"/>
      <c r="AB52" s="306"/>
      <c r="AC52" s="306"/>
      <c r="AD52" s="306"/>
      <c r="AE52" s="306"/>
      <c r="AF52" s="306"/>
      <c r="AG52" s="308" t="s">
        <v>55</v>
      </c>
      <c r="AH52" s="306"/>
      <c r="AI52" s="306"/>
      <c r="AJ52" s="306"/>
      <c r="AK52" s="306"/>
      <c r="AL52" s="306"/>
      <c r="AM52" s="306"/>
      <c r="AN52" s="307" t="s">
        <v>56</v>
      </c>
      <c r="AO52" s="306"/>
      <c r="AP52" s="306"/>
      <c r="AQ52" s="59" t="s">
        <v>57</v>
      </c>
      <c r="AR52" s="34"/>
      <c r="AS52" s="60" t="s">
        <v>58</v>
      </c>
      <c r="AT52" s="61" t="s">
        <v>59</v>
      </c>
      <c r="AU52" s="61" t="s">
        <v>60</v>
      </c>
      <c r="AV52" s="61" t="s">
        <v>61</v>
      </c>
      <c r="AW52" s="61" t="s">
        <v>62</v>
      </c>
      <c r="AX52" s="61" t="s">
        <v>63</v>
      </c>
      <c r="AY52" s="61" t="s">
        <v>64</v>
      </c>
      <c r="AZ52" s="61" t="s">
        <v>65</v>
      </c>
      <c r="BA52" s="61" t="s">
        <v>66</v>
      </c>
      <c r="BB52" s="61" t="s">
        <v>67</v>
      </c>
      <c r="BC52" s="61" t="s">
        <v>68</v>
      </c>
      <c r="BD52" s="62" t="s">
        <v>69</v>
      </c>
    </row>
    <row r="53" spans="1:91" s="1" customFormat="1" ht="10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1" s="4" customFormat="1" ht="32.450000000000003" customHeight="1">
      <c r="B54" s="66"/>
      <c r="C54" s="67" t="s">
        <v>70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312">
        <f>ROUND(SUM(AG55:AG56),2)</f>
        <v>0</v>
      </c>
      <c r="AH54" s="312"/>
      <c r="AI54" s="312"/>
      <c r="AJ54" s="312"/>
      <c r="AK54" s="312"/>
      <c r="AL54" s="312"/>
      <c r="AM54" s="312"/>
      <c r="AN54" s="313">
        <f>SUM(AG54,AT54)</f>
        <v>0</v>
      </c>
      <c r="AO54" s="313"/>
      <c r="AP54" s="313"/>
      <c r="AQ54" s="70" t="s">
        <v>20</v>
      </c>
      <c r="AR54" s="71"/>
      <c r="AS54" s="72">
        <f>ROUND(SUM(AS55:AS56),2)</f>
        <v>0</v>
      </c>
      <c r="AT54" s="73">
        <f>ROUND(SUM(AV54:AW54),2)</f>
        <v>0</v>
      </c>
      <c r="AU54" s="74">
        <f>ROUND(SUM(AU55:AU56),5)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ROUND(SUM(AZ55:AZ56),2)</f>
        <v>0</v>
      </c>
      <c r="BA54" s="73">
        <f>ROUND(SUM(BA55:BA56),2)</f>
        <v>0</v>
      </c>
      <c r="BB54" s="73">
        <f>ROUND(SUM(BB55:BB56),2)</f>
        <v>0</v>
      </c>
      <c r="BC54" s="73">
        <f>ROUND(SUM(BC55:BC56),2)</f>
        <v>0</v>
      </c>
      <c r="BD54" s="75">
        <f>ROUND(SUM(BD55:BD56),2)</f>
        <v>0</v>
      </c>
      <c r="BS54" s="76" t="s">
        <v>71</v>
      </c>
      <c r="BT54" s="76" t="s">
        <v>72</v>
      </c>
      <c r="BU54" s="77" t="s">
        <v>73</v>
      </c>
      <c r="BV54" s="76" t="s">
        <v>74</v>
      </c>
      <c r="BW54" s="76" t="s">
        <v>5</v>
      </c>
      <c r="BX54" s="76" t="s">
        <v>75</v>
      </c>
      <c r="CL54" s="76" t="s">
        <v>18</v>
      </c>
    </row>
    <row r="55" spans="1:91" s="5" customFormat="1" ht="16.5" customHeight="1">
      <c r="A55" s="78" t="s">
        <v>76</v>
      </c>
      <c r="B55" s="79"/>
      <c r="C55" s="80"/>
      <c r="D55" s="311" t="s">
        <v>77</v>
      </c>
      <c r="E55" s="311"/>
      <c r="F55" s="311"/>
      <c r="G55" s="311"/>
      <c r="H55" s="311"/>
      <c r="I55" s="81"/>
      <c r="J55" s="311" t="s">
        <v>78</v>
      </c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09">
        <f>'SO.01 - Budova A'!J30</f>
        <v>0</v>
      </c>
      <c r="AH55" s="310"/>
      <c r="AI55" s="310"/>
      <c r="AJ55" s="310"/>
      <c r="AK55" s="310"/>
      <c r="AL55" s="310"/>
      <c r="AM55" s="310"/>
      <c r="AN55" s="309">
        <f>SUM(AG55,AT55)</f>
        <v>0</v>
      </c>
      <c r="AO55" s="310"/>
      <c r="AP55" s="310"/>
      <c r="AQ55" s="82" t="s">
        <v>79</v>
      </c>
      <c r="AR55" s="83"/>
      <c r="AS55" s="84">
        <v>0</v>
      </c>
      <c r="AT55" s="85">
        <f>ROUND(SUM(AV55:AW55),2)</f>
        <v>0</v>
      </c>
      <c r="AU55" s="86">
        <f>'SO.01 - Budova A'!P109</f>
        <v>0</v>
      </c>
      <c r="AV55" s="85">
        <f>'SO.01 - Budova A'!J33</f>
        <v>0</v>
      </c>
      <c r="AW55" s="85">
        <f>'SO.01 - Budova A'!J34</f>
        <v>0</v>
      </c>
      <c r="AX55" s="85">
        <f>'SO.01 - Budova A'!J35</f>
        <v>0</v>
      </c>
      <c r="AY55" s="85">
        <f>'SO.01 - Budova A'!J36</f>
        <v>0</v>
      </c>
      <c r="AZ55" s="85">
        <f>'SO.01 - Budova A'!F33</f>
        <v>0</v>
      </c>
      <c r="BA55" s="85">
        <f>'SO.01 - Budova A'!F34</f>
        <v>0</v>
      </c>
      <c r="BB55" s="85">
        <f>'SO.01 - Budova A'!F35</f>
        <v>0</v>
      </c>
      <c r="BC55" s="85">
        <f>'SO.01 - Budova A'!F36</f>
        <v>0</v>
      </c>
      <c r="BD55" s="87">
        <f>'SO.01 - Budova A'!F37</f>
        <v>0</v>
      </c>
      <c r="BT55" s="88" t="s">
        <v>80</v>
      </c>
      <c r="BV55" s="88" t="s">
        <v>74</v>
      </c>
      <c r="BW55" s="88" t="s">
        <v>81</v>
      </c>
      <c r="BX55" s="88" t="s">
        <v>5</v>
      </c>
      <c r="CL55" s="88" t="s">
        <v>20</v>
      </c>
      <c r="CM55" s="88" t="s">
        <v>82</v>
      </c>
    </row>
    <row r="56" spans="1:91" s="5" customFormat="1" ht="27" customHeight="1">
      <c r="A56" s="78" t="s">
        <v>76</v>
      </c>
      <c r="B56" s="79"/>
      <c r="C56" s="80"/>
      <c r="D56" s="311" t="s">
        <v>83</v>
      </c>
      <c r="E56" s="311"/>
      <c r="F56" s="311"/>
      <c r="G56" s="311"/>
      <c r="H56" s="311"/>
      <c r="I56" s="81"/>
      <c r="J56" s="311" t="s">
        <v>84</v>
      </c>
      <c r="K56" s="311"/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09">
        <f>'SO.02 - Budova B a C, vje...'!J30</f>
        <v>0</v>
      </c>
      <c r="AH56" s="310"/>
      <c r="AI56" s="310"/>
      <c r="AJ56" s="310"/>
      <c r="AK56" s="310"/>
      <c r="AL56" s="310"/>
      <c r="AM56" s="310"/>
      <c r="AN56" s="309">
        <f>SUM(AG56,AT56)</f>
        <v>0</v>
      </c>
      <c r="AO56" s="310"/>
      <c r="AP56" s="310"/>
      <c r="AQ56" s="82" t="s">
        <v>79</v>
      </c>
      <c r="AR56" s="83"/>
      <c r="AS56" s="89">
        <v>0</v>
      </c>
      <c r="AT56" s="90">
        <f>ROUND(SUM(AV56:AW56),2)</f>
        <v>0</v>
      </c>
      <c r="AU56" s="91">
        <f>'SO.02 - Budova B a C, vje...'!P106</f>
        <v>0</v>
      </c>
      <c r="AV56" s="90">
        <f>'SO.02 - Budova B a C, vje...'!J33</f>
        <v>0</v>
      </c>
      <c r="AW56" s="90">
        <f>'SO.02 - Budova B a C, vje...'!J34</f>
        <v>0</v>
      </c>
      <c r="AX56" s="90">
        <f>'SO.02 - Budova B a C, vje...'!J35</f>
        <v>0</v>
      </c>
      <c r="AY56" s="90">
        <f>'SO.02 - Budova B a C, vje...'!J36</f>
        <v>0</v>
      </c>
      <c r="AZ56" s="90">
        <f>'SO.02 - Budova B a C, vje...'!F33</f>
        <v>0</v>
      </c>
      <c r="BA56" s="90">
        <f>'SO.02 - Budova B a C, vje...'!F34</f>
        <v>0</v>
      </c>
      <c r="BB56" s="90">
        <f>'SO.02 - Budova B a C, vje...'!F35</f>
        <v>0</v>
      </c>
      <c r="BC56" s="90">
        <f>'SO.02 - Budova B a C, vje...'!F36</f>
        <v>0</v>
      </c>
      <c r="BD56" s="92">
        <f>'SO.02 - Budova B a C, vje...'!F37</f>
        <v>0</v>
      </c>
      <c r="BT56" s="88" t="s">
        <v>80</v>
      </c>
      <c r="BV56" s="88" t="s">
        <v>74</v>
      </c>
      <c r="BW56" s="88" t="s">
        <v>85</v>
      </c>
      <c r="BX56" s="88" t="s">
        <v>5</v>
      </c>
      <c r="CL56" s="88" t="s">
        <v>20</v>
      </c>
      <c r="CM56" s="88" t="s">
        <v>82</v>
      </c>
    </row>
    <row r="57" spans="1:91" s="1" customFormat="1" ht="30" customHeight="1"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4"/>
    </row>
    <row r="58" spans="1:91" s="1" customFormat="1" ht="6.95" customHeight="1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34"/>
    </row>
  </sheetData>
  <sheetProtection algorithmName="SHA-512" hashValue="l3XCp1/+QMd63bWoc2WP3rwoQZTe+C4Q6+V9K+/IwulGwPMKwnSGgZ/TDCnBmOJH1GRhDyJNNHBG6TFjQZpWjg==" saltValue="3YRcC8gq9m66JpS+87iAgeUtFCkwzKYc7vmuuDoODvqzlkX0s3c19EPPAdCJaFAbrKKWZ6TtBktEndjsDn8P+A==" spinCount="100000" sheet="1" objects="1" scenarios="1" formatColumns="0" formatRows="0"/>
  <mergeCells count="46">
    <mergeCell ref="AG54:AM54"/>
    <mergeCell ref="AN54:AP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.01 - Budova A'!C2" display="/"/>
    <hyperlink ref="A56" location="'SO.02 - Budova B a C, vj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0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81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82</v>
      </c>
    </row>
    <row r="4" spans="2:46" ht="24.95" customHeight="1">
      <c r="B4" s="16"/>
      <c r="D4" s="97" t="s">
        <v>86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15</v>
      </c>
      <c r="L6" s="16"/>
    </row>
    <row r="7" spans="2:46" ht="16.5" customHeight="1">
      <c r="B7" s="16"/>
      <c r="E7" s="314" t="str">
        <f>'Rekapitulace stavby'!K6</f>
        <v>Oprava objektu HZS Kralupy nad Vltavou</v>
      </c>
      <c r="F7" s="315"/>
      <c r="G7" s="315"/>
      <c r="H7" s="315"/>
      <c r="L7" s="16"/>
    </row>
    <row r="8" spans="2:46" s="1" customFormat="1" ht="12" customHeight="1">
      <c r="B8" s="34"/>
      <c r="D8" s="98" t="s">
        <v>87</v>
      </c>
      <c r="I8" s="99"/>
      <c r="L8" s="34"/>
    </row>
    <row r="9" spans="2:46" s="1" customFormat="1" ht="36.950000000000003" customHeight="1">
      <c r="B9" s="34"/>
      <c r="E9" s="316" t="s">
        <v>88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17</v>
      </c>
      <c r="F11" s="13" t="s">
        <v>20</v>
      </c>
      <c r="I11" s="100" t="s">
        <v>19</v>
      </c>
      <c r="J11" s="13" t="s">
        <v>20</v>
      </c>
      <c r="L11" s="34"/>
    </row>
    <row r="12" spans="2:46" s="1" customFormat="1" ht="12" customHeight="1">
      <c r="B12" s="34"/>
      <c r="D12" s="98" t="s">
        <v>21</v>
      </c>
      <c r="F12" s="13" t="s">
        <v>22</v>
      </c>
      <c r="I12" s="100" t="s">
        <v>23</v>
      </c>
      <c r="J12" s="101" t="str">
        <f>'Rekapitulace stavby'!AN8</f>
        <v>11. 4. 2019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20</v>
      </c>
      <c r="L14" s="34"/>
    </row>
    <row r="15" spans="2:46" s="1" customFormat="1" ht="18" customHeight="1">
      <c r="B15" s="34"/>
      <c r="E15" s="13" t="s">
        <v>27</v>
      </c>
      <c r="I15" s="100" t="s">
        <v>28</v>
      </c>
      <c r="J15" s="13" t="s">
        <v>20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29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28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31</v>
      </c>
      <c r="I20" s="100" t="s">
        <v>26</v>
      </c>
      <c r="J20" s="13" t="s">
        <v>20</v>
      </c>
      <c r="L20" s="34"/>
    </row>
    <row r="21" spans="2:12" s="1" customFormat="1" ht="18" customHeight="1">
      <c r="B21" s="34"/>
      <c r="E21" s="13" t="s">
        <v>32</v>
      </c>
      <c r="I21" s="100" t="s">
        <v>28</v>
      </c>
      <c r="J21" s="13" t="s">
        <v>20</v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34</v>
      </c>
      <c r="I23" s="100" t="s">
        <v>26</v>
      </c>
      <c r="J23" s="13" t="s">
        <v>20</v>
      </c>
      <c r="L23" s="34"/>
    </row>
    <row r="24" spans="2:12" s="1" customFormat="1" ht="18" customHeight="1">
      <c r="B24" s="34"/>
      <c r="E24" s="13" t="s">
        <v>35</v>
      </c>
      <c r="I24" s="100" t="s">
        <v>28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36</v>
      </c>
      <c r="I26" s="99"/>
      <c r="L26" s="34"/>
    </row>
    <row r="27" spans="2:12" s="6" customFormat="1" ht="16.5" customHeight="1">
      <c r="B27" s="102"/>
      <c r="E27" s="320" t="s">
        <v>20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38</v>
      </c>
      <c r="I30" s="99"/>
      <c r="J30" s="106">
        <f>ROUND(J109,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40</v>
      </c>
      <c r="I32" s="108" t="s">
        <v>39</v>
      </c>
      <c r="J32" s="107" t="s">
        <v>41</v>
      </c>
      <c r="L32" s="34"/>
    </row>
    <row r="33" spans="2:12" s="1" customFormat="1" ht="14.45" customHeight="1">
      <c r="B33" s="34"/>
      <c r="D33" s="98" t="s">
        <v>42</v>
      </c>
      <c r="E33" s="98" t="s">
        <v>43</v>
      </c>
      <c r="F33" s="109">
        <f>ROUND((SUM(BE109:BE399)),  2)</f>
        <v>0</v>
      </c>
      <c r="I33" s="110">
        <v>0.21</v>
      </c>
      <c r="J33" s="109">
        <f>ROUND(((SUM(BE109:BE399))*I33),  2)</f>
        <v>0</v>
      </c>
      <c r="L33" s="34"/>
    </row>
    <row r="34" spans="2:12" s="1" customFormat="1" ht="14.45" customHeight="1">
      <c r="B34" s="34"/>
      <c r="E34" s="98" t="s">
        <v>44</v>
      </c>
      <c r="F34" s="109">
        <f>ROUND((SUM(BF109:BF399)),  2)</f>
        <v>0</v>
      </c>
      <c r="I34" s="110">
        <v>0.15</v>
      </c>
      <c r="J34" s="109">
        <f>ROUND(((SUM(BF109:BF399))*I34),  2)</f>
        <v>0</v>
      </c>
      <c r="L34" s="34"/>
    </row>
    <row r="35" spans="2:12" s="1" customFormat="1" ht="14.45" hidden="1" customHeight="1">
      <c r="B35" s="34"/>
      <c r="E35" s="98" t="s">
        <v>45</v>
      </c>
      <c r="F35" s="109">
        <f>ROUND((SUM(BG109:BG399)),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46</v>
      </c>
      <c r="F36" s="109">
        <f>ROUND((SUM(BH109:BH399)),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47</v>
      </c>
      <c r="F37" s="109">
        <f>ROUND((SUM(BI109:BI399)),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48</v>
      </c>
      <c r="E39" s="113"/>
      <c r="F39" s="113"/>
      <c r="G39" s="114" t="s">
        <v>49</v>
      </c>
      <c r="H39" s="115" t="s">
        <v>50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89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15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Oprava objektu HZS Kralupy nad Vltavou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87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SO.01 - Budova A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Kralupy Nad Vltavou</v>
      </c>
      <c r="G52" s="31"/>
      <c r="H52" s="31"/>
      <c r="I52" s="100" t="s">
        <v>23</v>
      </c>
      <c r="J52" s="51" t="str">
        <f>IF(J12="","",J12)</f>
        <v>11. 4. 2019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24.95" customHeight="1">
      <c r="B54" s="30"/>
      <c r="C54" s="25" t="s">
        <v>25</v>
      </c>
      <c r="D54" s="31"/>
      <c r="E54" s="31"/>
      <c r="F54" s="23" t="str">
        <f>E15</f>
        <v xml:space="preserve">SŽDC s.o., Dlážděná 1003/7, Praha 1, Nové Město </v>
      </c>
      <c r="G54" s="31"/>
      <c r="H54" s="31"/>
      <c r="I54" s="100" t="s">
        <v>31</v>
      </c>
      <c r="J54" s="28" t="str">
        <f>E21</f>
        <v xml:space="preserve">Ing. Jiří Makarius, Havlíčkova 362, Cítoliby </v>
      </c>
      <c r="K54" s="31"/>
      <c r="L54" s="34"/>
    </row>
    <row r="55" spans="2:47" s="1" customFormat="1" ht="13.7" customHeight="1">
      <c r="B55" s="30"/>
      <c r="C55" s="25" t="s">
        <v>29</v>
      </c>
      <c r="D55" s="31"/>
      <c r="E55" s="31"/>
      <c r="F55" s="23" t="str">
        <f>IF(E18="","",E18)</f>
        <v>Vyplň údaj</v>
      </c>
      <c r="G55" s="31"/>
      <c r="H55" s="31"/>
      <c r="I55" s="100" t="s">
        <v>34</v>
      </c>
      <c r="J55" s="28" t="str">
        <f>E24</f>
        <v>Petr Makarius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90</v>
      </c>
      <c r="D57" s="126"/>
      <c r="E57" s="126"/>
      <c r="F57" s="126"/>
      <c r="G57" s="126"/>
      <c r="H57" s="126"/>
      <c r="I57" s="127"/>
      <c r="J57" s="128" t="s">
        <v>91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70</v>
      </c>
      <c r="D59" s="31"/>
      <c r="E59" s="31"/>
      <c r="F59" s="31"/>
      <c r="G59" s="31"/>
      <c r="H59" s="31"/>
      <c r="I59" s="99"/>
      <c r="J59" s="69">
        <f>J109</f>
        <v>0</v>
      </c>
      <c r="K59" s="31"/>
      <c r="L59" s="34"/>
      <c r="AU59" s="13" t="s">
        <v>92</v>
      </c>
    </row>
    <row r="60" spans="2:47" s="7" customFormat="1" ht="24.95" customHeight="1">
      <c r="B60" s="130"/>
      <c r="C60" s="131"/>
      <c r="D60" s="132" t="s">
        <v>93</v>
      </c>
      <c r="E60" s="133"/>
      <c r="F60" s="133"/>
      <c r="G60" s="133"/>
      <c r="H60" s="133"/>
      <c r="I60" s="134"/>
      <c r="J60" s="135">
        <f>J110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94</v>
      </c>
      <c r="E61" s="140"/>
      <c r="F61" s="140"/>
      <c r="G61" s="140"/>
      <c r="H61" s="140"/>
      <c r="I61" s="141"/>
      <c r="J61" s="142">
        <f>J111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95</v>
      </c>
      <c r="E62" s="140"/>
      <c r="F62" s="140"/>
      <c r="G62" s="140"/>
      <c r="H62" s="140"/>
      <c r="I62" s="141"/>
      <c r="J62" s="142">
        <f>J128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96</v>
      </c>
      <c r="E63" s="140"/>
      <c r="F63" s="140"/>
      <c r="G63" s="140"/>
      <c r="H63" s="140"/>
      <c r="I63" s="141"/>
      <c r="J63" s="142">
        <f>J141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97</v>
      </c>
      <c r="E64" s="140"/>
      <c r="F64" s="140"/>
      <c r="G64" s="140"/>
      <c r="H64" s="140"/>
      <c r="I64" s="141"/>
      <c r="J64" s="142">
        <f>J144</f>
        <v>0</v>
      </c>
      <c r="K64" s="138"/>
      <c r="L64" s="143"/>
    </row>
    <row r="65" spans="2:12" s="7" customFormat="1" ht="24.95" customHeight="1">
      <c r="B65" s="130"/>
      <c r="C65" s="131"/>
      <c r="D65" s="132" t="s">
        <v>98</v>
      </c>
      <c r="E65" s="133"/>
      <c r="F65" s="133"/>
      <c r="G65" s="133"/>
      <c r="H65" s="133"/>
      <c r="I65" s="134"/>
      <c r="J65" s="135">
        <f>J150</f>
        <v>0</v>
      </c>
      <c r="K65" s="131"/>
      <c r="L65" s="136"/>
    </row>
    <row r="66" spans="2:12" s="8" customFormat="1" ht="19.899999999999999" customHeight="1">
      <c r="B66" s="137"/>
      <c r="C66" s="138"/>
      <c r="D66" s="139" t="s">
        <v>99</v>
      </c>
      <c r="E66" s="140"/>
      <c r="F66" s="140"/>
      <c r="G66" s="140"/>
      <c r="H66" s="140"/>
      <c r="I66" s="141"/>
      <c r="J66" s="142">
        <f>J151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100</v>
      </c>
      <c r="E67" s="140"/>
      <c r="F67" s="140"/>
      <c r="G67" s="140"/>
      <c r="H67" s="140"/>
      <c r="I67" s="141"/>
      <c r="J67" s="142">
        <f>J155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101</v>
      </c>
      <c r="E68" s="140"/>
      <c r="F68" s="140"/>
      <c r="G68" s="140"/>
      <c r="H68" s="140"/>
      <c r="I68" s="141"/>
      <c r="J68" s="142">
        <f>J163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102</v>
      </c>
      <c r="E69" s="140"/>
      <c r="F69" s="140"/>
      <c r="G69" s="140"/>
      <c r="H69" s="140"/>
      <c r="I69" s="141"/>
      <c r="J69" s="142">
        <f>J170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103</v>
      </c>
      <c r="E70" s="140"/>
      <c r="F70" s="140"/>
      <c r="G70" s="140"/>
      <c r="H70" s="140"/>
      <c r="I70" s="141"/>
      <c r="J70" s="142">
        <f>J192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104</v>
      </c>
      <c r="E71" s="140"/>
      <c r="F71" s="140"/>
      <c r="G71" s="140"/>
      <c r="H71" s="140"/>
      <c r="I71" s="141"/>
      <c r="J71" s="142">
        <f>J231</f>
        <v>0</v>
      </c>
      <c r="K71" s="138"/>
      <c r="L71" s="143"/>
    </row>
    <row r="72" spans="2:12" s="8" customFormat="1" ht="19.899999999999999" customHeight="1">
      <c r="B72" s="137"/>
      <c r="C72" s="138"/>
      <c r="D72" s="139" t="s">
        <v>105</v>
      </c>
      <c r="E72" s="140"/>
      <c r="F72" s="140"/>
      <c r="G72" s="140"/>
      <c r="H72" s="140"/>
      <c r="I72" s="141"/>
      <c r="J72" s="142">
        <f>J238</f>
        <v>0</v>
      </c>
      <c r="K72" s="138"/>
      <c r="L72" s="143"/>
    </row>
    <row r="73" spans="2:12" s="8" customFormat="1" ht="19.899999999999999" customHeight="1">
      <c r="B73" s="137"/>
      <c r="C73" s="138"/>
      <c r="D73" s="139" t="s">
        <v>106</v>
      </c>
      <c r="E73" s="140"/>
      <c r="F73" s="140"/>
      <c r="G73" s="140"/>
      <c r="H73" s="140"/>
      <c r="I73" s="141"/>
      <c r="J73" s="142">
        <f>J253</f>
        <v>0</v>
      </c>
      <c r="K73" s="138"/>
      <c r="L73" s="143"/>
    </row>
    <row r="74" spans="2:12" s="8" customFormat="1" ht="19.899999999999999" customHeight="1">
      <c r="B74" s="137"/>
      <c r="C74" s="138"/>
      <c r="D74" s="139" t="s">
        <v>107</v>
      </c>
      <c r="E74" s="140"/>
      <c r="F74" s="140"/>
      <c r="G74" s="140"/>
      <c r="H74" s="140"/>
      <c r="I74" s="141"/>
      <c r="J74" s="142">
        <f>J284</f>
        <v>0</v>
      </c>
      <c r="K74" s="138"/>
      <c r="L74" s="143"/>
    </row>
    <row r="75" spans="2:12" s="8" customFormat="1" ht="19.899999999999999" customHeight="1">
      <c r="B75" s="137"/>
      <c r="C75" s="138"/>
      <c r="D75" s="139" t="s">
        <v>108</v>
      </c>
      <c r="E75" s="140"/>
      <c r="F75" s="140"/>
      <c r="G75" s="140"/>
      <c r="H75" s="140"/>
      <c r="I75" s="141"/>
      <c r="J75" s="142">
        <f>J295</f>
        <v>0</v>
      </c>
      <c r="K75" s="138"/>
      <c r="L75" s="143"/>
    </row>
    <row r="76" spans="2:12" s="8" customFormat="1" ht="19.899999999999999" customHeight="1">
      <c r="B76" s="137"/>
      <c r="C76" s="138"/>
      <c r="D76" s="139" t="s">
        <v>109</v>
      </c>
      <c r="E76" s="140"/>
      <c r="F76" s="140"/>
      <c r="G76" s="140"/>
      <c r="H76" s="140"/>
      <c r="I76" s="141"/>
      <c r="J76" s="142">
        <f>J301</f>
        <v>0</v>
      </c>
      <c r="K76" s="138"/>
      <c r="L76" s="143"/>
    </row>
    <row r="77" spans="2:12" s="8" customFormat="1" ht="19.899999999999999" customHeight="1">
      <c r="B77" s="137"/>
      <c r="C77" s="138"/>
      <c r="D77" s="139" t="s">
        <v>110</v>
      </c>
      <c r="E77" s="140"/>
      <c r="F77" s="140"/>
      <c r="G77" s="140"/>
      <c r="H77" s="140"/>
      <c r="I77" s="141"/>
      <c r="J77" s="142">
        <f>J337</f>
        <v>0</v>
      </c>
      <c r="K77" s="138"/>
      <c r="L77" s="143"/>
    </row>
    <row r="78" spans="2:12" s="8" customFormat="1" ht="19.899999999999999" customHeight="1">
      <c r="B78" s="137"/>
      <c r="C78" s="138"/>
      <c r="D78" s="139" t="s">
        <v>111</v>
      </c>
      <c r="E78" s="140"/>
      <c r="F78" s="140"/>
      <c r="G78" s="140"/>
      <c r="H78" s="140"/>
      <c r="I78" s="141"/>
      <c r="J78" s="142">
        <f>J341</f>
        <v>0</v>
      </c>
      <c r="K78" s="138"/>
      <c r="L78" s="143"/>
    </row>
    <row r="79" spans="2:12" s="8" customFormat="1" ht="19.899999999999999" customHeight="1">
      <c r="B79" s="137"/>
      <c r="C79" s="138"/>
      <c r="D79" s="139" t="s">
        <v>112</v>
      </c>
      <c r="E79" s="140"/>
      <c r="F79" s="140"/>
      <c r="G79" s="140"/>
      <c r="H79" s="140"/>
      <c r="I79" s="141"/>
      <c r="J79" s="142">
        <f>J353</f>
        <v>0</v>
      </c>
      <c r="K79" s="138"/>
      <c r="L79" s="143"/>
    </row>
    <row r="80" spans="2:12" s="8" customFormat="1" ht="19.899999999999999" customHeight="1">
      <c r="B80" s="137"/>
      <c r="C80" s="138"/>
      <c r="D80" s="139" t="s">
        <v>113</v>
      </c>
      <c r="E80" s="140"/>
      <c r="F80" s="140"/>
      <c r="G80" s="140"/>
      <c r="H80" s="140"/>
      <c r="I80" s="141"/>
      <c r="J80" s="142">
        <f>J367</f>
        <v>0</v>
      </c>
      <c r="K80" s="138"/>
      <c r="L80" s="143"/>
    </row>
    <row r="81" spans="2:12" s="8" customFormat="1" ht="19.899999999999999" customHeight="1">
      <c r="B81" s="137"/>
      <c r="C81" s="138"/>
      <c r="D81" s="139" t="s">
        <v>114</v>
      </c>
      <c r="E81" s="140"/>
      <c r="F81" s="140"/>
      <c r="G81" s="140"/>
      <c r="H81" s="140"/>
      <c r="I81" s="141"/>
      <c r="J81" s="142">
        <f>J375</f>
        <v>0</v>
      </c>
      <c r="K81" s="138"/>
      <c r="L81" s="143"/>
    </row>
    <row r="82" spans="2:12" s="8" customFormat="1" ht="19.899999999999999" customHeight="1">
      <c r="B82" s="137"/>
      <c r="C82" s="138"/>
      <c r="D82" s="139" t="s">
        <v>115</v>
      </c>
      <c r="E82" s="140"/>
      <c r="F82" s="140"/>
      <c r="G82" s="140"/>
      <c r="H82" s="140"/>
      <c r="I82" s="141"/>
      <c r="J82" s="142">
        <f>J383</f>
        <v>0</v>
      </c>
      <c r="K82" s="138"/>
      <c r="L82" s="143"/>
    </row>
    <row r="83" spans="2:12" s="7" customFormat="1" ht="24.95" customHeight="1">
      <c r="B83" s="130"/>
      <c r="C83" s="131"/>
      <c r="D83" s="132" t="s">
        <v>116</v>
      </c>
      <c r="E83" s="133"/>
      <c r="F83" s="133"/>
      <c r="G83" s="133"/>
      <c r="H83" s="133"/>
      <c r="I83" s="134"/>
      <c r="J83" s="135">
        <f>J387</f>
        <v>0</v>
      </c>
      <c r="K83" s="131"/>
      <c r="L83" s="136"/>
    </row>
    <row r="84" spans="2:12" s="8" customFormat="1" ht="19.899999999999999" customHeight="1">
      <c r="B84" s="137"/>
      <c r="C84" s="138"/>
      <c r="D84" s="139" t="s">
        <v>117</v>
      </c>
      <c r="E84" s="140"/>
      <c r="F84" s="140"/>
      <c r="G84" s="140"/>
      <c r="H84" s="140"/>
      <c r="I84" s="141"/>
      <c r="J84" s="142">
        <f>J388</f>
        <v>0</v>
      </c>
      <c r="K84" s="138"/>
      <c r="L84" s="143"/>
    </row>
    <row r="85" spans="2:12" s="7" customFormat="1" ht="24.95" customHeight="1">
      <c r="B85" s="130"/>
      <c r="C85" s="131"/>
      <c r="D85" s="132" t="s">
        <v>118</v>
      </c>
      <c r="E85" s="133"/>
      <c r="F85" s="133"/>
      <c r="G85" s="133"/>
      <c r="H85" s="133"/>
      <c r="I85" s="134"/>
      <c r="J85" s="135">
        <f>J390</f>
        <v>0</v>
      </c>
      <c r="K85" s="131"/>
      <c r="L85" s="136"/>
    </row>
    <row r="86" spans="2:12" s="8" customFormat="1" ht="19.899999999999999" customHeight="1">
      <c r="B86" s="137"/>
      <c r="C86" s="138"/>
      <c r="D86" s="139" t="s">
        <v>119</v>
      </c>
      <c r="E86" s="140"/>
      <c r="F86" s="140"/>
      <c r="G86" s="140"/>
      <c r="H86" s="140"/>
      <c r="I86" s="141"/>
      <c r="J86" s="142">
        <f>J391</f>
        <v>0</v>
      </c>
      <c r="K86" s="138"/>
      <c r="L86" s="143"/>
    </row>
    <row r="87" spans="2:12" s="8" customFormat="1" ht="19.899999999999999" customHeight="1">
      <c r="B87" s="137"/>
      <c r="C87" s="138"/>
      <c r="D87" s="139" t="s">
        <v>120</v>
      </c>
      <c r="E87" s="140"/>
      <c r="F87" s="140"/>
      <c r="G87" s="140"/>
      <c r="H87" s="140"/>
      <c r="I87" s="141"/>
      <c r="J87" s="142">
        <f>J393</f>
        <v>0</v>
      </c>
      <c r="K87" s="138"/>
      <c r="L87" s="143"/>
    </row>
    <row r="88" spans="2:12" s="8" customFormat="1" ht="19.899999999999999" customHeight="1">
      <c r="B88" s="137"/>
      <c r="C88" s="138"/>
      <c r="D88" s="139" t="s">
        <v>121</v>
      </c>
      <c r="E88" s="140"/>
      <c r="F88" s="140"/>
      <c r="G88" s="140"/>
      <c r="H88" s="140"/>
      <c r="I88" s="141"/>
      <c r="J88" s="142">
        <f>J396</f>
        <v>0</v>
      </c>
      <c r="K88" s="138"/>
      <c r="L88" s="143"/>
    </row>
    <row r="89" spans="2:12" s="8" customFormat="1" ht="19.899999999999999" customHeight="1">
      <c r="B89" s="137"/>
      <c r="C89" s="138"/>
      <c r="D89" s="139" t="s">
        <v>122</v>
      </c>
      <c r="E89" s="140"/>
      <c r="F89" s="140"/>
      <c r="G89" s="140"/>
      <c r="H89" s="140"/>
      <c r="I89" s="141"/>
      <c r="J89" s="142">
        <f>J398</f>
        <v>0</v>
      </c>
      <c r="K89" s="138"/>
      <c r="L89" s="143"/>
    </row>
    <row r="90" spans="2:12" s="1" customFormat="1" ht="21.75" customHeight="1">
      <c r="B90" s="30"/>
      <c r="C90" s="31"/>
      <c r="D90" s="31"/>
      <c r="E90" s="31"/>
      <c r="F90" s="31"/>
      <c r="G90" s="31"/>
      <c r="H90" s="31"/>
      <c r="I90" s="99"/>
      <c r="J90" s="31"/>
      <c r="K90" s="31"/>
      <c r="L90" s="34"/>
    </row>
    <row r="91" spans="2:12" s="1" customFormat="1" ht="6.95" customHeight="1">
      <c r="B91" s="42"/>
      <c r="C91" s="43"/>
      <c r="D91" s="43"/>
      <c r="E91" s="43"/>
      <c r="F91" s="43"/>
      <c r="G91" s="43"/>
      <c r="H91" s="43"/>
      <c r="I91" s="121"/>
      <c r="J91" s="43"/>
      <c r="K91" s="43"/>
      <c r="L91" s="34"/>
    </row>
    <row r="95" spans="2:12" s="1" customFormat="1" ht="6.95" customHeight="1">
      <c r="B95" s="44"/>
      <c r="C95" s="45"/>
      <c r="D95" s="45"/>
      <c r="E95" s="45"/>
      <c r="F95" s="45"/>
      <c r="G95" s="45"/>
      <c r="H95" s="45"/>
      <c r="I95" s="124"/>
      <c r="J95" s="45"/>
      <c r="K95" s="45"/>
      <c r="L95" s="34"/>
    </row>
    <row r="96" spans="2:12" s="1" customFormat="1" ht="24.95" customHeight="1">
      <c r="B96" s="30"/>
      <c r="C96" s="19" t="s">
        <v>123</v>
      </c>
      <c r="D96" s="31"/>
      <c r="E96" s="31"/>
      <c r="F96" s="31"/>
      <c r="G96" s="31"/>
      <c r="H96" s="31"/>
      <c r="I96" s="99"/>
      <c r="J96" s="31"/>
      <c r="K96" s="31"/>
      <c r="L96" s="34"/>
    </row>
    <row r="97" spans="2:65" s="1" customFormat="1" ht="6.95" customHeight="1">
      <c r="B97" s="30"/>
      <c r="C97" s="31"/>
      <c r="D97" s="31"/>
      <c r="E97" s="31"/>
      <c r="F97" s="31"/>
      <c r="G97" s="31"/>
      <c r="H97" s="31"/>
      <c r="I97" s="99"/>
      <c r="J97" s="31"/>
      <c r="K97" s="31"/>
      <c r="L97" s="34"/>
    </row>
    <row r="98" spans="2:65" s="1" customFormat="1" ht="12" customHeight="1">
      <c r="B98" s="30"/>
      <c r="C98" s="25" t="s">
        <v>15</v>
      </c>
      <c r="D98" s="31"/>
      <c r="E98" s="31"/>
      <c r="F98" s="31"/>
      <c r="G98" s="31"/>
      <c r="H98" s="31"/>
      <c r="I98" s="99"/>
      <c r="J98" s="31"/>
      <c r="K98" s="31"/>
      <c r="L98" s="34"/>
    </row>
    <row r="99" spans="2:65" s="1" customFormat="1" ht="16.5" customHeight="1">
      <c r="B99" s="30"/>
      <c r="C99" s="31"/>
      <c r="D99" s="31"/>
      <c r="E99" s="321" t="str">
        <f>E7</f>
        <v>Oprava objektu HZS Kralupy nad Vltavou</v>
      </c>
      <c r="F99" s="322"/>
      <c r="G99" s="322"/>
      <c r="H99" s="322"/>
      <c r="I99" s="99"/>
      <c r="J99" s="31"/>
      <c r="K99" s="31"/>
      <c r="L99" s="34"/>
    </row>
    <row r="100" spans="2:65" s="1" customFormat="1" ht="12" customHeight="1">
      <c r="B100" s="30"/>
      <c r="C100" s="25" t="s">
        <v>87</v>
      </c>
      <c r="D100" s="31"/>
      <c r="E100" s="31"/>
      <c r="F100" s="31"/>
      <c r="G100" s="31"/>
      <c r="H100" s="31"/>
      <c r="I100" s="99"/>
      <c r="J100" s="31"/>
      <c r="K100" s="31"/>
      <c r="L100" s="34"/>
    </row>
    <row r="101" spans="2:65" s="1" customFormat="1" ht="16.5" customHeight="1">
      <c r="B101" s="30"/>
      <c r="C101" s="31"/>
      <c r="D101" s="31"/>
      <c r="E101" s="294" t="str">
        <f>E9</f>
        <v>SO.01 - Budova A</v>
      </c>
      <c r="F101" s="293"/>
      <c r="G101" s="293"/>
      <c r="H101" s="293"/>
      <c r="I101" s="99"/>
      <c r="J101" s="31"/>
      <c r="K101" s="31"/>
      <c r="L101" s="34"/>
    </row>
    <row r="102" spans="2:65" s="1" customFormat="1" ht="6.95" customHeight="1">
      <c r="B102" s="30"/>
      <c r="C102" s="31"/>
      <c r="D102" s="31"/>
      <c r="E102" s="31"/>
      <c r="F102" s="31"/>
      <c r="G102" s="31"/>
      <c r="H102" s="31"/>
      <c r="I102" s="99"/>
      <c r="J102" s="31"/>
      <c r="K102" s="31"/>
      <c r="L102" s="34"/>
    </row>
    <row r="103" spans="2:65" s="1" customFormat="1" ht="12" customHeight="1">
      <c r="B103" s="30"/>
      <c r="C103" s="25" t="s">
        <v>21</v>
      </c>
      <c r="D103" s="31"/>
      <c r="E103" s="31"/>
      <c r="F103" s="23" t="str">
        <f>F12</f>
        <v>Kralupy Nad Vltavou</v>
      </c>
      <c r="G103" s="31"/>
      <c r="H103" s="31"/>
      <c r="I103" s="100" t="s">
        <v>23</v>
      </c>
      <c r="J103" s="51" t="str">
        <f>IF(J12="","",J12)</f>
        <v>11. 4. 2019</v>
      </c>
      <c r="K103" s="31"/>
      <c r="L103" s="34"/>
    </row>
    <row r="104" spans="2:65" s="1" customFormat="1" ht="6.95" customHeight="1">
      <c r="B104" s="30"/>
      <c r="C104" s="31"/>
      <c r="D104" s="31"/>
      <c r="E104" s="31"/>
      <c r="F104" s="31"/>
      <c r="G104" s="31"/>
      <c r="H104" s="31"/>
      <c r="I104" s="99"/>
      <c r="J104" s="31"/>
      <c r="K104" s="31"/>
      <c r="L104" s="34"/>
    </row>
    <row r="105" spans="2:65" s="1" customFormat="1" ht="24.95" customHeight="1">
      <c r="B105" s="30"/>
      <c r="C105" s="25" t="s">
        <v>25</v>
      </c>
      <c r="D105" s="31"/>
      <c r="E105" s="31"/>
      <c r="F105" s="23" t="str">
        <f>E15</f>
        <v xml:space="preserve">SŽDC s.o., Dlážděná 1003/7, Praha 1, Nové Město </v>
      </c>
      <c r="G105" s="31"/>
      <c r="H105" s="31"/>
      <c r="I105" s="100" t="s">
        <v>31</v>
      </c>
      <c r="J105" s="28" t="str">
        <f>E21</f>
        <v xml:space="preserve">Ing. Jiří Makarius, Havlíčkova 362, Cítoliby </v>
      </c>
      <c r="K105" s="31"/>
      <c r="L105" s="34"/>
    </row>
    <row r="106" spans="2:65" s="1" customFormat="1" ht="13.7" customHeight="1">
      <c r="B106" s="30"/>
      <c r="C106" s="25" t="s">
        <v>29</v>
      </c>
      <c r="D106" s="31"/>
      <c r="E106" s="31"/>
      <c r="F106" s="23" t="str">
        <f>IF(E18="","",E18)</f>
        <v>Vyplň údaj</v>
      </c>
      <c r="G106" s="31"/>
      <c r="H106" s="31"/>
      <c r="I106" s="100" t="s">
        <v>34</v>
      </c>
      <c r="J106" s="28" t="str">
        <f>E24</f>
        <v>Petr Makarius</v>
      </c>
      <c r="K106" s="31"/>
      <c r="L106" s="34"/>
    </row>
    <row r="107" spans="2:65" s="1" customFormat="1" ht="10.35" customHeight="1">
      <c r="B107" s="30"/>
      <c r="C107" s="31"/>
      <c r="D107" s="31"/>
      <c r="E107" s="31"/>
      <c r="F107" s="31"/>
      <c r="G107" s="31"/>
      <c r="H107" s="31"/>
      <c r="I107" s="99"/>
      <c r="J107" s="31"/>
      <c r="K107" s="31"/>
      <c r="L107" s="34"/>
    </row>
    <row r="108" spans="2:65" s="9" customFormat="1" ht="29.25" customHeight="1">
      <c r="B108" s="144"/>
      <c r="C108" s="145" t="s">
        <v>124</v>
      </c>
      <c r="D108" s="146" t="s">
        <v>57</v>
      </c>
      <c r="E108" s="146" t="s">
        <v>53</v>
      </c>
      <c r="F108" s="146" t="s">
        <v>54</v>
      </c>
      <c r="G108" s="146" t="s">
        <v>125</v>
      </c>
      <c r="H108" s="146" t="s">
        <v>126</v>
      </c>
      <c r="I108" s="147" t="s">
        <v>127</v>
      </c>
      <c r="J108" s="146" t="s">
        <v>91</v>
      </c>
      <c r="K108" s="148" t="s">
        <v>128</v>
      </c>
      <c r="L108" s="149"/>
      <c r="M108" s="60" t="s">
        <v>20</v>
      </c>
      <c r="N108" s="61" t="s">
        <v>42</v>
      </c>
      <c r="O108" s="61" t="s">
        <v>129</v>
      </c>
      <c r="P108" s="61" t="s">
        <v>130</v>
      </c>
      <c r="Q108" s="61" t="s">
        <v>131</v>
      </c>
      <c r="R108" s="61" t="s">
        <v>132</v>
      </c>
      <c r="S108" s="61" t="s">
        <v>133</v>
      </c>
      <c r="T108" s="62" t="s">
        <v>134</v>
      </c>
    </row>
    <row r="109" spans="2:65" s="1" customFormat="1" ht="22.9" customHeight="1">
      <c r="B109" s="30"/>
      <c r="C109" s="67" t="s">
        <v>135</v>
      </c>
      <c r="D109" s="31"/>
      <c r="E109" s="31"/>
      <c r="F109" s="31"/>
      <c r="G109" s="31"/>
      <c r="H109" s="31"/>
      <c r="I109" s="99"/>
      <c r="J109" s="150">
        <f>BK109</f>
        <v>0</v>
      </c>
      <c r="K109" s="31"/>
      <c r="L109" s="34"/>
      <c r="M109" s="63"/>
      <c r="N109" s="64"/>
      <c r="O109" s="64"/>
      <c r="P109" s="151">
        <f>P110+P150+P387+P390</f>
        <v>0</v>
      </c>
      <c r="Q109" s="64"/>
      <c r="R109" s="151">
        <f>R110+R150+R387+R390</f>
        <v>45.188365999000006</v>
      </c>
      <c r="S109" s="64"/>
      <c r="T109" s="152">
        <f>T110+T150+T387+T390</f>
        <v>56.139700840000003</v>
      </c>
      <c r="AT109" s="13" t="s">
        <v>71</v>
      </c>
      <c r="AU109" s="13" t="s">
        <v>92</v>
      </c>
      <c r="BK109" s="153">
        <f>BK110+BK150+BK387+BK390</f>
        <v>0</v>
      </c>
    </row>
    <row r="110" spans="2:65" s="10" customFormat="1" ht="25.9" customHeight="1">
      <c r="B110" s="154"/>
      <c r="C110" s="155"/>
      <c r="D110" s="156" t="s">
        <v>71</v>
      </c>
      <c r="E110" s="157" t="s">
        <v>136</v>
      </c>
      <c r="F110" s="157" t="s">
        <v>137</v>
      </c>
      <c r="G110" s="155"/>
      <c r="H110" s="155"/>
      <c r="I110" s="158"/>
      <c r="J110" s="159">
        <f>BK110</f>
        <v>0</v>
      </c>
      <c r="K110" s="155"/>
      <c r="L110" s="160"/>
      <c r="M110" s="161"/>
      <c r="N110" s="162"/>
      <c r="O110" s="162"/>
      <c r="P110" s="163">
        <f>P111+P128+P141+P144</f>
        <v>0</v>
      </c>
      <c r="Q110" s="162"/>
      <c r="R110" s="163">
        <f>R111+R128+R141+R144</f>
        <v>10.299950819000001</v>
      </c>
      <c r="S110" s="162"/>
      <c r="T110" s="164">
        <f>T111+T128+T141+T144</f>
        <v>5.5875310000000002</v>
      </c>
      <c r="AR110" s="165" t="s">
        <v>80</v>
      </c>
      <c r="AT110" s="166" t="s">
        <v>71</v>
      </c>
      <c r="AU110" s="166" t="s">
        <v>72</v>
      </c>
      <c r="AY110" s="165" t="s">
        <v>138</v>
      </c>
      <c r="BK110" s="167">
        <f>BK111+BK128+BK141+BK144</f>
        <v>0</v>
      </c>
    </row>
    <row r="111" spans="2:65" s="10" customFormat="1" ht="22.9" customHeight="1">
      <c r="B111" s="154"/>
      <c r="C111" s="155"/>
      <c r="D111" s="156" t="s">
        <v>71</v>
      </c>
      <c r="E111" s="168" t="s">
        <v>139</v>
      </c>
      <c r="F111" s="168" t="s">
        <v>140</v>
      </c>
      <c r="G111" s="155"/>
      <c r="H111" s="155"/>
      <c r="I111" s="158"/>
      <c r="J111" s="169">
        <f>BK111</f>
        <v>0</v>
      </c>
      <c r="K111" s="155"/>
      <c r="L111" s="160"/>
      <c r="M111" s="161"/>
      <c r="N111" s="162"/>
      <c r="O111" s="162"/>
      <c r="P111" s="163">
        <f>SUM(P112:P127)</f>
        <v>0</v>
      </c>
      <c r="Q111" s="162"/>
      <c r="R111" s="163">
        <f>SUM(R112:R127)</f>
        <v>10.256767219</v>
      </c>
      <c r="S111" s="162"/>
      <c r="T111" s="164">
        <f>SUM(T112:T127)</f>
        <v>0</v>
      </c>
      <c r="AR111" s="165" t="s">
        <v>80</v>
      </c>
      <c r="AT111" s="166" t="s">
        <v>71</v>
      </c>
      <c r="AU111" s="166" t="s">
        <v>80</v>
      </c>
      <c r="AY111" s="165" t="s">
        <v>138</v>
      </c>
      <c r="BK111" s="167">
        <f>SUM(BK112:BK127)</f>
        <v>0</v>
      </c>
    </row>
    <row r="112" spans="2:65" s="1" customFormat="1" ht="33.75" customHeight="1">
      <c r="B112" s="30"/>
      <c r="C112" s="170" t="s">
        <v>80</v>
      </c>
      <c r="D112" s="170" t="s">
        <v>141</v>
      </c>
      <c r="E112" s="171" t="s">
        <v>142</v>
      </c>
      <c r="F112" s="172" t="s">
        <v>143</v>
      </c>
      <c r="G112" s="173" t="s">
        <v>144</v>
      </c>
      <c r="H112" s="174">
        <v>265.18</v>
      </c>
      <c r="I112" s="175"/>
      <c r="J112" s="176">
        <f t="shared" ref="J112:J127" si="0">ROUND(I112*H112,2)</f>
        <v>0</v>
      </c>
      <c r="K112" s="172" t="s">
        <v>145</v>
      </c>
      <c r="L112" s="34"/>
      <c r="M112" s="177" t="s">
        <v>20</v>
      </c>
      <c r="N112" s="178" t="s">
        <v>43</v>
      </c>
      <c r="O112" s="56"/>
      <c r="P112" s="179">
        <f t="shared" ref="P112:P127" si="1">O112*H112</f>
        <v>0</v>
      </c>
      <c r="Q112" s="179">
        <v>3.0000000000000001E-3</v>
      </c>
      <c r="R112" s="179">
        <f t="shared" ref="R112:R127" si="2">Q112*H112</f>
        <v>0.79554000000000002</v>
      </c>
      <c r="S112" s="179">
        <v>0</v>
      </c>
      <c r="T112" s="180">
        <f t="shared" ref="T112:T127" si="3">S112*H112</f>
        <v>0</v>
      </c>
      <c r="AR112" s="13" t="s">
        <v>146</v>
      </c>
      <c r="AT112" s="13" t="s">
        <v>141</v>
      </c>
      <c r="AU112" s="13" t="s">
        <v>82</v>
      </c>
      <c r="AY112" s="13" t="s">
        <v>138</v>
      </c>
      <c r="BE112" s="181">
        <f t="shared" ref="BE112:BE127" si="4">IF(N112="základní",J112,0)</f>
        <v>0</v>
      </c>
      <c r="BF112" s="181">
        <f t="shared" ref="BF112:BF127" si="5">IF(N112="snížená",J112,0)</f>
        <v>0</v>
      </c>
      <c r="BG112" s="181">
        <f t="shared" ref="BG112:BG127" si="6">IF(N112="zákl. přenesená",J112,0)</f>
        <v>0</v>
      </c>
      <c r="BH112" s="181">
        <f t="shared" ref="BH112:BH127" si="7">IF(N112="sníž. přenesená",J112,0)</f>
        <v>0</v>
      </c>
      <c r="BI112" s="181">
        <f t="shared" ref="BI112:BI127" si="8">IF(N112="nulová",J112,0)</f>
        <v>0</v>
      </c>
      <c r="BJ112" s="13" t="s">
        <v>80</v>
      </c>
      <c r="BK112" s="181">
        <f t="shared" ref="BK112:BK127" si="9">ROUND(I112*H112,2)</f>
        <v>0</v>
      </c>
      <c r="BL112" s="13" t="s">
        <v>146</v>
      </c>
      <c r="BM112" s="13" t="s">
        <v>147</v>
      </c>
    </row>
    <row r="113" spans="2:65" s="1" customFormat="1" ht="16.5" customHeight="1">
      <c r="B113" s="30"/>
      <c r="C113" s="170" t="s">
        <v>82</v>
      </c>
      <c r="D113" s="170" t="s">
        <v>141</v>
      </c>
      <c r="E113" s="171" t="s">
        <v>148</v>
      </c>
      <c r="F113" s="172" t="s">
        <v>149</v>
      </c>
      <c r="G113" s="173" t="s">
        <v>144</v>
      </c>
      <c r="H113" s="174">
        <v>162.9</v>
      </c>
      <c r="I113" s="175"/>
      <c r="J113" s="176">
        <f t="shared" si="0"/>
        <v>0</v>
      </c>
      <c r="K113" s="172" t="s">
        <v>145</v>
      </c>
      <c r="L113" s="34"/>
      <c r="M113" s="177" t="s">
        <v>20</v>
      </c>
      <c r="N113" s="178" t="s">
        <v>43</v>
      </c>
      <c r="O113" s="56"/>
      <c r="P113" s="179">
        <f t="shared" si="1"/>
        <v>0</v>
      </c>
      <c r="Q113" s="179">
        <v>4.3800000000000002E-3</v>
      </c>
      <c r="R113" s="179">
        <f t="shared" si="2"/>
        <v>0.71350200000000008</v>
      </c>
      <c r="S113" s="179">
        <v>0</v>
      </c>
      <c r="T113" s="180">
        <f t="shared" si="3"/>
        <v>0</v>
      </c>
      <c r="AR113" s="13" t="s">
        <v>146</v>
      </c>
      <c r="AT113" s="13" t="s">
        <v>141</v>
      </c>
      <c r="AU113" s="13" t="s">
        <v>82</v>
      </c>
      <c r="AY113" s="13" t="s">
        <v>138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80</v>
      </c>
      <c r="BK113" s="181">
        <f t="shared" si="9"/>
        <v>0</v>
      </c>
      <c r="BL113" s="13" t="s">
        <v>146</v>
      </c>
      <c r="BM113" s="13" t="s">
        <v>150</v>
      </c>
    </row>
    <row r="114" spans="2:65" s="1" customFormat="1" ht="16.5" customHeight="1">
      <c r="B114" s="30"/>
      <c r="C114" s="170" t="s">
        <v>151</v>
      </c>
      <c r="D114" s="170" t="s">
        <v>141</v>
      </c>
      <c r="E114" s="171" t="s">
        <v>152</v>
      </c>
      <c r="F114" s="172" t="s">
        <v>153</v>
      </c>
      <c r="G114" s="173" t="s">
        <v>144</v>
      </c>
      <c r="H114" s="174">
        <v>108.6</v>
      </c>
      <c r="I114" s="175"/>
      <c r="J114" s="176">
        <f t="shared" si="0"/>
        <v>0</v>
      </c>
      <c r="K114" s="172" t="s">
        <v>145</v>
      </c>
      <c r="L114" s="34"/>
      <c r="M114" s="177" t="s">
        <v>20</v>
      </c>
      <c r="N114" s="178" t="s">
        <v>43</v>
      </c>
      <c r="O114" s="56"/>
      <c r="P114" s="179">
        <f t="shared" si="1"/>
        <v>0</v>
      </c>
      <c r="Q114" s="179">
        <v>1.47E-2</v>
      </c>
      <c r="R114" s="179">
        <f t="shared" si="2"/>
        <v>1.59642</v>
      </c>
      <c r="S114" s="179">
        <v>0</v>
      </c>
      <c r="T114" s="180">
        <f t="shared" si="3"/>
        <v>0</v>
      </c>
      <c r="AR114" s="13" t="s">
        <v>146</v>
      </c>
      <c r="AT114" s="13" t="s">
        <v>141</v>
      </c>
      <c r="AU114" s="13" t="s">
        <v>82</v>
      </c>
      <c r="AY114" s="13" t="s">
        <v>138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80</v>
      </c>
      <c r="BK114" s="181">
        <f t="shared" si="9"/>
        <v>0</v>
      </c>
      <c r="BL114" s="13" t="s">
        <v>146</v>
      </c>
      <c r="BM114" s="13" t="s">
        <v>154</v>
      </c>
    </row>
    <row r="115" spans="2:65" s="1" customFormat="1" ht="16.5" customHeight="1">
      <c r="B115" s="30"/>
      <c r="C115" s="170" t="s">
        <v>146</v>
      </c>
      <c r="D115" s="170" t="s">
        <v>141</v>
      </c>
      <c r="E115" s="171" t="s">
        <v>155</v>
      </c>
      <c r="F115" s="172" t="s">
        <v>156</v>
      </c>
      <c r="G115" s="173" t="s">
        <v>144</v>
      </c>
      <c r="H115" s="174">
        <v>143.453</v>
      </c>
      <c r="I115" s="175"/>
      <c r="J115" s="176">
        <f t="shared" si="0"/>
        <v>0</v>
      </c>
      <c r="K115" s="172" t="s">
        <v>145</v>
      </c>
      <c r="L115" s="34"/>
      <c r="M115" s="177" t="s">
        <v>20</v>
      </c>
      <c r="N115" s="178" t="s">
        <v>43</v>
      </c>
      <c r="O115" s="56"/>
      <c r="P115" s="179">
        <f t="shared" si="1"/>
        <v>0</v>
      </c>
      <c r="Q115" s="179">
        <v>2.63E-4</v>
      </c>
      <c r="R115" s="179">
        <f t="shared" si="2"/>
        <v>3.7728139000000001E-2</v>
      </c>
      <c r="S115" s="179">
        <v>0</v>
      </c>
      <c r="T115" s="180">
        <f t="shared" si="3"/>
        <v>0</v>
      </c>
      <c r="AR115" s="13" t="s">
        <v>146</v>
      </c>
      <c r="AT115" s="13" t="s">
        <v>141</v>
      </c>
      <c r="AU115" s="13" t="s">
        <v>82</v>
      </c>
      <c r="AY115" s="13" t="s">
        <v>138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80</v>
      </c>
      <c r="BK115" s="181">
        <f t="shared" si="9"/>
        <v>0</v>
      </c>
      <c r="BL115" s="13" t="s">
        <v>146</v>
      </c>
      <c r="BM115" s="13" t="s">
        <v>157</v>
      </c>
    </row>
    <row r="116" spans="2:65" s="1" customFormat="1" ht="16.5" customHeight="1">
      <c r="B116" s="30"/>
      <c r="C116" s="170" t="s">
        <v>158</v>
      </c>
      <c r="D116" s="170" t="s">
        <v>141</v>
      </c>
      <c r="E116" s="171" t="s">
        <v>159</v>
      </c>
      <c r="F116" s="172" t="s">
        <v>160</v>
      </c>
      <c r="G116" s="173" t="s">
        <v>144</v>
      </c>
      <c r="H116" s="174">
        <v>67.902000000000001</v>
      </c>
      <c r="I116" s="175"/>
      <c r="J116" s="176">
        <f t="shared" si="0"/>
        <v>0</v>
      </c>
      <c r="K116" s="172" t="s">
        <v>145</v>
      </c>
      <c r="L116" s="34"/>
      <c r="M116" s="177" t="s">
        <v>20</v>
      </c>
      <c r="N116" s="178" t="s">
        <v>43</v>
      </c>
      <c r="O116" s="56"/>
      <c r="P116" s="179">
        <f t="shared" si="1"/>
        <v>0</v>
      </c>
      <c r="Q116" s="179">
        <v>4.3800000000000002E-3</v>
      </c>
      <c r="R116" s="179">
        <f t="shared" si="2"/>
        <v>0.29741076</v>
      </c>
      <c r="S116" s="179">
        <v>0</v>
      </c>
      <c r="T116" s="180">
        <f t="shared" si="3"/>
        <v>0</v>
      </c>
      <c r="AR116" s="13" t="s">
        <v>146</v>
      </c>
      <c r="AT116" s="13" t="s">
        <v>141</v>
      </c>
      <c r="AU116" s="13" t="s">
        <v>82</v>
      </c>
      <c r="AY116" s="13" t="s">
        <v>138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80</v>
      </c>
      <c r="BK116" s="181">
        <f t="shared" si="9"/>
        <v>0</v>
      </c>
      <c r="BL116" s="13" t="s">
        <v>146</v>
      </c>
      <c r="BM116" s="13" t="s">
        <v>161</v>
      </c>
    </row>
    <row r="117" spans="2:65" s="1" customFormat="1" ht="22.5" customHeight="1">
      <c r="B117" s="30"/>
      <c r="C117" s="170" t="s">
        <v>139</v>
      </c>
      <c r="D117" s="170" t="s">
        <v>141</v>
      </c>
      <c r="E117" s="171" t="s">
        <v>162</v>
      </c>
      <c r="F117" s="172" t="s">
        <v>163</v>
      </c>
      <c r="G117" s="173" t="s">
        <v>144</v>
      </c>
      <c r="H117" s="174">
        <v>19.920000000000002</v>
      </c>
      <c r="I117" s="175"/>
      <c r="J117" s="176">
        <f t="shared" si="0"/>
        <v>0</v>
      </c>
      <c r="K117" s="172" t="s">
        <v>145</v>
      </c>
      <c r="L117" s="34"/>
      <c r="M117" s="177" t="s">
        <v>20</v>
      </c>
      <c r="N117" s="178" t="s">
        <v>43</v>
      </c>
      <c r="O117" s="56"/>
      <c r="P117" s="179">
        <f t="shared" si="1"/>
        <v>0</v>
      </c>
      <c r="Q117" s="179">
        <v>2.5000000000000001E-2</v>
      </c>
      <c r="R117" s="179">
        <f t="shared" si="2"/>
        <v>0.49800000000000005</v>
      </c>
      <c r="S117" s="179">
        <v>0</v>
      </c>
      <c r="T117" s="180">
        <f t="shared" si="3"/>
        <v>0</v>
      </c>
      <c r="AR117" s="13" t="s">
        <v>146</v>
      </c>
      <c r="AT117" s="13" t="s">
        <v>141</v>
      </c>
      <c r="AU117" s="13" t="s">
        <v>82</v>
      </c>
      <c r="AY117" s="13" t="s">
        <v>138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13" t="s">
        <v>80</v>
      </c>
      <c r="BK117" s="181">
        <f t="shared" si="9"/>
        <v>0</v>
      </c>
      <c r="BL117" s="13" t="s">
        <v>146</v>
      </c>
      <c r="BM117" s="13" t="s">
        <v>164</v>
      </c>
    </row>
    <row r="118" spans="2:65" s="1" customFormat="1" ht="33.75" customHeight="1">
      <c r="B118" s="30"/>
      <c r="C118" s="170" t="s">
        <v>165</v>
      </c>
      <c r="D118" s="170" t="s">
        <v>141</v>
      </c>
      <c r="E118" s="171" t="s">
        <v>166</v>
      </c>
      <c r="F118" s="172" t="s">
        <v>167</v>
      </c>
      <c r="G118" s="173" t="s">
        <v>144</v>
      </c>
      <c r="H118" s="174">
        <v>583.44000000000005</v>
      </c>
      <c r="I118" s="175"/>
      <c r="J118" s="176">
        <f t="shared" si="0"/>
        <v>0</v>
      </c>
      <c r="K118" s="172" t="s">
        <v>145</v>
      </c>
      <c r="L118" s="34"/>
      <c r="M118" s="177" t="s">
        <v>20</v>
      </c>
      <c r="N118" s="178" t="s">
        <v>43</v>
      </c>
      <c r="O118" s="56"/>
      <c r="P118" s="179">
        <f t="shared" si="1"/>
        <v>0</v>
      </c>
      <c r="Q118" s="179">
        <v>2.7299999999999998E-3</v>
      </c>
      <c r="R118" s="179">
        <f t="shared" si="2"/>
        <v>1.5927912</v>
      </c>
      <c r="S118" s="179">
        <v>0</v>
      </c>
      <c r="T118" s="180">
        <f t="shared" si="3"/>
        <v>0</v>
      </c>
      <c r="AR118" s="13" t="s">
        <v>146</v>
      </c>
      <c r="AT118" s="13" t="s">
        <v>141</v>
      </c>
      <c r="AU118" s="13" t="s">
        <v>82</v>
      </c>
      <c r="AY118" s="13" t="s">
        <v>138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13" t="s">
        <v>80</v>
      </c>
      <c r="BK118" s="181">
        <f t="shared" si="9"/>
        <v>0</v>
      </c>
      <c r="BL118" s="13" t="s">
        <v>146</v>
      </c>
      <c r="BM118" s="13" t="s">
        <v>168</v>
      </c>
    </row>
    <row r="119" spans="2:65" s="1" customFormat="1" ht="22.5" customHeight="1">
      <c r="B119" s="30"/>
      <c r="C119" s="170" t="s">
        <v>169</v>
      </c>
      <c r="D119" s="170" t="s">
        <v>141</v>
      </c>
      <c r="E119" s="171" t="s">
        <v>170</v>
      </c>
      <c r="F119" s="172" t="s">
        <v>171</v>
      </c>
      <c r="G119" s="173" t="s">
        <v>144</v>
      </c>
      <c r="H119" s="174">
        <v>143.453</v>
      </c>
      <c r="I119" s="175"/>
      <c r="J119" s="176">
        <f t="shared" si="0"/>
        <v>0</v>
      </c>
      <c r="K119" s="172" t="s">
        <v>145</v>
      </c>
      <c r="L119" s="34"/>
      <c r="M119" s="177" t="s">
        <v>20</v>
      </c>
      <c r="N119" s="178" t="s">
        <v>43</v>
      </c>
      <c r="O119" s="56"/>
      <c r="P119" s="179">
        <f t="shared" si="1"/>
        <v>0</v>
      </c>
      <c r="Q119" s="179">
        <v>3.48E-3</v>
      </c>
      <c r="R119" s="179">
        <f t="shared" si="2"/>
        <v>0.49921644000000004</v>
      </c>
      <c r="S119" s="179">
        <v>0</v>
      </c>
      <c r="T119" s="180">
        <f t="shared" si="3"/>
        <v>0</v>
      </c>
      <c r="AR119" s="13" t="s">
        <v>146</v>
      </c>
      <c r="AT119" s="13" t="s">
        <v>141</v>
      </c>
      <c r="AU119" s="13" t="s">
        <v>82</v>
      </c>
      <c r="AY119" s="13" t="s">
        <v>138</v>
      </c>
      <c r="BE119" s="181">
        <f t="shared" si="4"/>
        <v>0</v>
      </c>
      <c r="BF119" s="181">
        <f t="shared" si="5"/>
        <v>0</v>
      </c>
      <c r="BG119" s="181">
        <f t="shared" si="6"/>
        <v>0</v>
      </c>
      <c r="BH119" s="181">
        <f t="shared" si="7"/>
        <v>0</v>
      </c>
      <c r="BI119" s="181">
        <f t="shared" si="8"/>
        <v>0</v>
      </c>
      <c r="BJ119" s="13" t="s">
        <v>80</v>
      </c>
      <c r="BK119" s="181">
        <f t="shared" si="9"/>
        <v>0</v>
      </c>
      <c r="BL119" s="13" t="s">
        <v>146</v>
      </c>
      <c r="BM119" s="13" t="s">
        <v>172</v>
      </c>
    </row>
    <row r="120" spans="2:65" s="1" customFormat="1" ht="16.5" customHeight="1">
      <c r="B120" s="30"/>
      <c r="C120" s="170" t="s">
        <v>173</v>
      </c>
      <c r="D120" s="170" t="s">
        <v>141</v>
      </c>
      <c r="E120" s="171" t="s">
        <v>174</v>
      </c>
      <c r="F120" s="172" t="s">
        <v>175</v>
      </c>
      <c r="G120" s="173" t="s">
        <v>144</v>
      </c>
      <c r="H120" s="174">
        <v>71.691000000000003</v>
      </c>
      <c r="I120" s="175"/>
      <c r="J120" s="176">
        <f t="shared" si="0"/>
        <v>0</v>
      </c>
      <c r="K120" s="172" t="s">
        <v>145</v>
      </c>
      <c r="L120" s="34"/>
      <c r="M120" s="177" t="s">
        <v>20</v>
      </c>
      <c r="N120" s="178" t="s">
        <v>43</v>
      </c>
      <c r="O120" s="56"/>
      <c r="P120" s="179">
        <f t="shared" si="1"/>
        <v>0</v>
      </c>
      <c r="Q120" s="179">
        <v>2.5000000000000001E-2</v>
      </c>
      <c r="R120" s="179">
        <f t="shared" si="2"/>
        <v>1.7922750000000001</v>
      </c>
      <c r="S120" s="179">
        <v>0</v>
      </c>
      <c r="T120" s="180">
        <f t="shared" si="3"/>
        <v>0</v>
      </c>
      <c r="AR120" s="13" t="s">
        <v>146</v>
      </c>
      <c r="AT120" s="13" t="s">
        <v>141</v>
      </c>
      <c r="AU120" s="13" t="s">
        <v>82</v>
      </c>
      <c r="AY120" s="13" t="s">
        <v>138</v>
      </c>
      <c r="BE120" s="181">
        <f t="shared" si="4"/>
        <v>0</v>
      </c>
      <c r="BF120" s="181">
        <f t="shared" si="5"/>
        <v>0</v>
      </c>
      <c r="BG120" s="181">
        <f t="shared" si="6"/>
        <v>0</v>
      </c>
      <c r="BH120" s="181">
        <f t="shared" si="7"/>
        <v>0</v>
      </c>
      <c r="BI120" s="181">
        <f t="shared" si="8"/>
        <v>0</v>
      </c>
      <c r="BJ120" s="13" t="s">
        <v>80</v>
      </c>
      <c r="BK120" s="181">
        <f t="shared" si="9"/>
        <v>0</v>
      </c>
      <c r="BL120" s="13" t="s">
        <v>146</v>
      </c>
      <c r="BM120" s="13" t="s">
        <v>176</v>
      </c>
    </row>
    <row r="121" spans="2:65" s="1" customFormat="1" ht="22.5" customHeight="1">
      <c r="B121" s="30"/>
      <c r="C121" s="170" t="s">
        <v>177</v>
      </c>
      <c r="D121" s="170" t="s">
        <v>141</v>
      </c>
      <c r="E121" s="171" t="s">
        <v>178</v>
      </c>
      <c r="F121" s="172" t="s">
        <v>179</v>
      </c>
      <c r="G121" s="173" t="s">
        <v>144</v>
      </c>
      <c r="H121" s="174">
        <v>3.86</v>
      </c>
      <c r="I121" s="175"/>
      <c r="J121" s="176">
        <f t="shared" si="0"/>
        <v>0</v>
      </c>
      <c r="K121" s="172" t="s">
        <v>145</v>
      </c>
      <c r="L121" s="34"/>
      <c r="M121" s="177" t="s">
        <v>20</v>
      </c>
      <c r="N121" s="178" t="s">
        <v>43</v>
      </c>
      <c r="O121" s="56"/>
      <c r="P121" s="179">
        <f t="shared" si="1"/>
        <v>0</v>
      </c>
      <c r="Q121" s="179">
        <v>2.5000000000000001E-2</v>
      </c>
      <c r="R121" s="179">
        <f t="shared" si="2"/>
        <v>9.6500000000000002E-2</v>
      </c>
      <c r="S121" s="179">
        <v>0</v>
      </c>
      <c r="T121" s="180">
        <f t="shared" si="3"/>
        <v>0</v>
      </c>
      <c r="AR121" s="13" t="s">
        <v>146</v>
      </c>
      <c r="AT121" s="13" t="s">
        <v>141</v>
      </c>
      <c r="AU121" s="13" t="s">
        <v>82</v>
      </c>
      <c r="AY121" s="13" t="s">
        <v>138</v>
      </c>
      <c r="BE121" s="181">
        <f t="shared" si="4"/>
        <v>0</v>
      </c>
      <c r="BF121" s="181">
        <f t="shared" si="5"/>
        <v>0</v>
      </c>
      <c r="BG121" s="181">
        <f t="shared" si="6"/>
        <v>0</v>
      </c>
      <c r="BH121" s="181">
        <f t="shared" si="7"/>
        <v>0</v>
      </c>
      <c r="BI121" s="181">
        <f t="shared" si="8"/>
        <v>0</v>
      </c>
      <c r="BJ121" s="13" t="s">
        <v>80</v>
      </c>
      <c r="BK121" s="181">
        <f t="shared" si="9"/>
        <v>0</v>
      </c>
      <c r="BL121" s="13" t="s">
        <v>146</v>
      </c>
      <c r="BM121" s="13" t="s">
        <v>180</v>
      </c>
    </row>
    <row r="122" spans="2:65" s="1" customFormat="1" ht="16.5" customHeight="1">
      <c r="B122" s="30"/>
      <c r="C122" s="170" t="s">
        <v>181</v>
      </c>
      <c r="D122" s="170" t="s">
        <v>141</v>
      </c>
      <c r="E122" s="171" t="s">
        <v>182</v>
      </c>
      <c r="F122" s="172" t="s">
        <v>183</v>
      </c>
      <c r="G122" s="173" t="s">
        <v>144</v>
      </c>
      <c r="H122" s="174">
        <v>1079.5899999999999</v>
      </c>
      <c r="I122" s="175"/>
      <c r="J122" s="176">
        <f t="shared" si="0"/>
        <v>0</v>
      </c>
      <c r="K122" s="172" t="s">
        <v>145</v>
      </c>
      <c r="L122" s="34"/>
      <c r="M122" s="177" t="s">
        <v>20</v>
      </c>
      <c r="N122" s="178" t="s">
        <v>43</v>
      </c>
      <c r="O122" s="56"/>
      <c r="P122" s="179">
        <f t="shared" si="1"/>
        <v>0</v>
      </c>
      <c r="Q122" s="179">
        <v>0</v>
      </c>
      <c r="R122" s="179">
        <f t="shared" si="2"/>
        <v>0</v>
      </c>
      <c r="S122" s="179">
        <v>0</v>
      </c>
      <c r="T122" s="180">
        <f t="shared" si="3"/>
        <v>0</v>
      </c>
      <c r="AR122" s="13" t="s">
        <v>146</v>
      </c>
      <c r="AT122" s="13" t="s">
        <v>141</v>
      </c>
      <c r="AU122" s="13" t="s">
        <v>82</v>
      </c>
      <c r="AY122" s="13" t="s">
        <v>138</v>
      </c>
      <c r="BE122" s="181">
        <f t="shared" si="4"/>
        <v>0</v>
      </c>
      <c r="BF122" s="181">
        <f t="shared" si="5"/>
        <v>0</v>
      </c>
      <c r="BG122" s="181">
        <f t="shared" si="6"/>
        <v>0</v>
      </c>
      <c r="BH122" s="181">
        <f t="shared" si="7"/>
        <v>0</v>
      </c>
      <c r="BI122" s="181">
        <f t="shared" si="8"/>
        <v>0</v>
      </c>
      <c r="BJ122" s="13" t="s">
        <v>80</v>
      </c>
      <c r="BK122" s="181">
        <f t="shared" si="9"/>
        <v>0</v>
      </c>
      <c r="BL122" s="13" t="s">
        <v>146</v>
      </c>
      <c r="BM122" s="13" t="s">
        <v>184</v>
      </c>
    </row>
    <row r="123" spans="2:65" s="1" customFormat="1" ht="16.5" customHeight="1">
      <c r="B123" s="30"/>
      <c r="C123" s="170" t="s">
        <v>185</v>
      </c>
      <c r="D123" s="170" t="s">
        <v>141</v>
      </c>
      <c r="E123" s="171" t="s">
        <v>186</v>
      </c>
      <c r="F123" s="172" t="s">
        <v>187</v>
      </c>
      <c r="G123" s="173" t="s">
        <v>144</v>
      </c>
      <c r="H123" s="174">
        <v>658.86500000000001</v>
      </c>
      <c r="I123" s="175"/>
      <c r="J123" s="176">
        <f t="shared" si="0"/>
        <v>0</v>
      </c>
      <c r="K123" s="172" t="s">
        <v>145</v>
      </c>
      <c r="L123" s="34"/>
      <c r="M123" s="177" t="s">
        <v>20</v>
      </c>
      <c r="N123" s="178" t="s">
        <v>43</v>
      </c>
      <c r="O123" s="56"/>
      <c r="P123" s="179">
        <f t="shared" si="1"/>
        <v>0</v>
      </c>
      <c r="Q123" s="179">
        <v>0</v>
      </c>
      <c r="R123" s="179">
        <f t="shared" si="2"/>
        <v>0</v>
      </c>
      <c r="S123" s="179">
        <v>0</v>
      </c>
      <c r="T123" s="180">
        <f t="shared" si="3"/>
        <v>0</v>
      </c>
      <c r="AR123" s="13" t="s">
        <v>146</v>
      </c>
      <c r="AT123" s="13" t="s">
        <v>141</v>
      </c>
      <c r="AU123" s="13" t="s">
        <v>82</v>
      </c>
      <c r="AY123" s="13" t="s">
        <v>138</v>
      </c>
      <c r="BE123" s="181">
        <f t="shared" si="4"/>
        <v>0</v>
      </c>
      <c r="BF123" s="181">
        <f t="shared" si="5"/>
        <v>0</v>
      </c>
      <c r="BG123" s="181">
        <f t="shared" si="6"/>
        <v>0</v>
      </c>
      <c r="BH123" s="181">
        <f t="shared" si="7"/>
        <v>0</v>
      </c>
      <c r="BI123" s="181">
        <f t="shared" si="8"/>
        <v>0</v>
      </c>
      <c r="BJ123" s="13" t="s">
        <v>80</v>
      </c>
      <c r="BK123" s="181">
        <f t="shared" si="9"/>
        <v>0</v>
      </c>
      <c r="BL123" s="13" t="s">
        <v>146</v>
      </c>
      <c r="BM123" s="13" t="s">
        <v>188</v>
      </c>
    </row>
    <row r="124" spans="2:65" s="1" customFormat="1" ht="16.5" customHeight="1">
      <c r="B124" s="30"/>
      <c r="C124" s="170" t="s">
        <v>189</v>
      </c>
      <c r="D124" s="170" t="s">
        <v>141</v>
      </c>
      <c r="E124" s="171" t="s">
        <v>190</v>
      </c>
      <c r="F124" s="172" t="s">
        <v>191</v>
      </c>
      <c r="G124" s="173" t="s">
        <v>192</v>
      </c>
      <c r="H124" s="174">
        <v>0.65200000000000002</v>
      </c>
      <c r="I124" s="175"/>
      <c r="J124" s="176">
        <f t="shared" si="0"/>
        <v>0</v>
      </c>
      <c r="K124" s="172" t="s">
        <v>145</v>
      </c>
      <c r="L124" s="34"/>
      <c r="M124" s="177" t="s">
        <v>20</v>
      </c>
      <c r="N124" s="178" t="s">
        <v>43</v>
      </c>
      <c r="O124" s="56"/>
      <c r="P124" s="179">
        <f t="shared" si="1"/>
        <v>0</v>
      </c>
      <c r="Q124" s="179">
        <v>2.2563399999999998</v>
      </c>
      <c r="R124" s="179">
        <f t="shared" si="2"/>
        <v>1.4711336799999999</v>
      </c>
      <c r="S124" s="179">
        <v>0</v>
      </c>
      <c r="T124" s="180">
        <f t="shared" si="3"/>
        <v>0</v>
      </c>
      <c r="AR124" s="13" t="s">
        <v>146</v>
      </c>
      <c r="AT124" s="13" t="s">
        <v>141</v>
      </c>
      <c r="AU124" s="13" t="s">
        <v>82</v>
      </c>
      <c r="AY124" s="13" t="s">
        <v>138</v>
      </c>
      <c r="BE124" s="181">
        <f t="shared" si="4"/>
        <v>0</v>
      </c>
      <c r="BF124" s="181">
        <f t="shared" si="5"/>
        <v>0</v>
      </c>
      <c r="BG124" s="181">
        <f t="shared" si="6"/>
        <v>0</v>
      </c>
      <c r="BH124" s="181">
        <f t="shared" si="7"/>
        <v>0</v>
      </c>
      <c r="BI124" s="181">
        <f t="shared" si="8"/>
        <v>0</v>
      </c>
      <c r="BJ124" s="13" t="s">
        <v>80</v>
      </c>
      <c r="BK124" s="181">
        <f t="shared" si="9"/>
        <v>0</v>
      </c>
      <c r="BL124" s="13" t="s">
        <v>146</v>
      </c>
      <c r="BM124" s="13" t="s">
        <v>193</v>
      </c>
    </row>
    <row r="125" spans="2:65" s="1" customFormat="1" ht="16.5" customHeight="1">
      <c r="B125" s="30"/>
      <c r="C125" s="170" t="s">
        <v>194</v>
      </c>
      <c r="D125" s="170" t="s">
        <v>141</v>
      </c>
      <c r="E125" s="171" t="s">
        <v>195</v>
      </c>
      <c r="F125" s="172" t="s">
        <v>196</v>
      </c>
      <c r="G125" s="173" t="s">
        <v>192</v>
      </c>
      <c r="H125" s="174">
        <v>0.65200000000000002</v>
      </c>
      <c r="I125" s="175"/>
      <c r="J125" s="176">
        <f t="shared" si="0"/>
        <v>0</v>
      </c>
      <c r="K125" s="172" t="s">
        <v>145</v>
      </c>
      <c r="L125" s="34"/>
      <c r="M125" s="177" t="s">
        <v>20</v>
      </c>
      <c r="N125" s="178" t="s">
        <v>43</v>
      </c>
      <c r="O125" s="56"/>
      <c r="P125" s="179">
        <f t="shared" si="1"/>
        <v>0</v>
      </c>
      <c r="Q125" s="179">
        <v>0</v>
      </c>
      <c r="R125" s="179">
        <f t="shared" si="2"/>
        <v>0</v>
      </c>
      <c r="S125" s="179">
        <v>0</v>
      </c>
      <c r="T125" s="180">
        <f t="shared" si="3"/>
        <v>0</v>
      </c>
      <c r="AR125" s="13" t="s">
        <v>146</v>
      </c>
      <c r="AT125" s="13" t="s">
        <v>141</v>
      </c>
      <c r="AU125" s="13" t="s">
        <v>82</v>
      </c>
      <c r="AY125" s="13" t="s">
        <v>138</v>
      </c>
      <c r="BE125" s="181">
        <f t="shared" si="4"/>
        <v>0</v>
      </c>
      <c r="BF125" s="181">
        <f t="shared" si="5"/>
        <v>0</v>
      </c>
      <c r="BG125" s="181">
        <f t="shared" si="6"/>
        <v>0</v>
      </c>
      <c r="BH125" s="181">
        <f t="shared" si="7"/>
        <v>0</v>
      </c>
      <c r="BI125" s="181">
        <f t="shared" si="8"/>
        <v>0</v>
      </c>
      <c r="BJ125" s="13" t="s">
        <v>80</v>
      </c>
      <c r="BK125" s="181">
        <f t="shared" si="9"/>
        <v>0</v>
      </c>
      <c r="BL125" s="13" t="s">
        <v>146</v>
      </c>
      <c r="BM125" s="13" t="s">
        <v>197</v>
      </c>
    </row>
    <row r="126" spans="2:65" s="1" customFormat="1" ht="16.5" customHeight="1">
      <c r="B126" s="30"/>
      <c r="C126" s="170" t="s">
        <v>8</v>
      </c>
      <c r="D126" s="170" t="s">
        <v>141</v>
      </c>
      <c r="E126" s="171" t="s">
        <v>198</v>
      </c>
      <c r="F126" s="172" t="s">
        <v>199</v>
      </c>
      <c r="G126" s="173" t="s">
        <v>192</v>
      </c>
      <c r="H126" s="174">
        <v>0.65200000000000002</v>
      </c>
      <c r="I126" s="175"/>
      <c r="J126" s="176">
        <f t="shared" si="0"/>
        <v>0</v>
      </c>
      <c r="K126" s="172" t="s">
        <v>145</v>
      </c>
      <c r="L126" s="34"/>
      <c r="M126" s="177" t="s">
        <v>20</v>
      </c>
      <c r="N126" s="178" t="s">
        <v>43</v>
      </c>
      <c r="O126" s="56"/>
      <c r="P126" s="179">
        <f t="shared" si="1"/>
        <v>0</v>
      </c>
      <c r="Q126" s="179">
        <v>0</v>
      </c>
      <c r="R126" s="179">
        <f t="shared" si="2"/>
        <v>0</v>
      </c>
      <c r="S126" s="179">
        <v>0</v>
      </c>
      <c r="T126" s="180">
        <f t="shared" si="3"/>
        <v>0</v>
      </c>
      <c r="AR126" s="13" t="s">
        <v>146</v>
      </c>
      <c r="AT126" s="13" t="s">
        <v>141</v>
      </c>
      <c r="AU126" s="13" t="s">
        <v>82</v>
      </c>
      <c r="AY126" s="13" t="s">
        <v>138</v>
      </c>
      <c r="BE126" s="181">
        <f t="shared" si="4"/>
        <v>0</v>
      </c>
      <c r="BF126" s="181">
        <f t="shared" si="5"/>
        <v>0</v>
      </c>
      <c r="BG126" s="181">
        <f t="shared" si="6"/>
        <v>0</v>
      </c>
      <c r="BH126" s="181">
        <f t="shared" si="7"/>
        <v>0</v>
      </c>
      <c r="BI126" s="181">
        <f t="shared" si="8"/>
        <v>0</v>
      </c>
      <c r="BJ126" s="13" t="s">
        <v>80</v>
      </c>
      <c r="BK126" s="181">
        <f t="shared" si="9"/>
        <v>0</v>
      </c>
      <c r="BL126" s="13" t="s">
        <v>146</v>
      </c>
      <c r="BM126" s="13" t="s">
        <v>200</v>
      </c>
    </row>
    <row r="127" spans="2:65" s="1" customFormat="1" ht="16.5" customHeight="1">
      <c r="B127" s="30"/>
      <c r="C127" s="170" t="s">
        <v>201</v>
      </c>
      <c r="D127" s="170" t="s">
        <v>141</v>
      </c>
      <c r="E127" s="171" t="s">
        <v>202</v>
      </c>
      <c r="F127" s="172" t="s">
        <v>203</v>
      </c>
      <c r="G127" s="173" t="s">
        <v>144</v>
      </c>
      <c r="H127" s="174">
        <v>13.75</v>
      </c>
      <c r="I127" s="175"/>
      <c r="J127" s="176">
        <f t="shared" si="0"/>
        <v>0</v>
      </c>
      <c r="K127" s="172" t="s">
        <v>145</v>
      </c>
      <c r="L127" s="34"/>
      <c r="M127" s="177" t="s">
        <v>20</v>
      </c>
      <c r="N127" s="178" t="s">
        <v>43</v>
      </c>
      <c r="O127" s="56"/>
      <c r="P127" s="179">
        <f t="shared" si="1"/>
        <v>0</v>
      </c>
      <c r="Q127" s="179">
        <v>6.3E-2</v>
      </c>
      <c r="R127" s="179">
        <f t="shared" si="2"/>
        <v>0.86624999999999996</v>
      </c>
      <c r="S127" s="179">
        <v>0</v>
      </c>
      <c r="T127" s="180">
        <f t="shared" si="3"/>
        <v>0</v>
      </c>
      <c r="AR127" s="13" t="s">
        <v>146</v>
      </c>
      <c r="AT127" s="13" t="s">
        <v>141</v>
      </c>
      <c r="AU127" s="13" t="s">
        <v>82</v>
      </c>
      <c r="AY127" s="13" t="s">
        <v>138</v>
      </c>
      <c r="BE127" s="181">
        <f t="shared" si="4"/>
        <v>0</v>
      </c>
      <c r="BF127" s="181">
        <f t="shared" si="5"/>
        <v>0</v>
      </c>
      <c r="BG127" s="181">
        <f t="shared" si="6"/>
        <v>0</v>
      </c>
      <c r="BH127" s="181">
        <f t="shared" si="7"/>
        <v>0</v>
      </c>
      <c r="BI127" s="181">
        <f t="shared" si="8"/>
        <v>0</v>
      </c>
      <c r="BJ127" s="13" t="s">
        <v>80</v>
      </c>
      <c r="BK127" s="181">
        <f t="shared" si="9"/>
        <v>0</v>
      </c>
      <c r="BL127" s="13" t="s">
        <v>146</v>
      </c>
      <c r="BM127" s="13" t="s">
        <v>204</v>
      </c>
    </row>
    <row r="128" spans="2:65" s="10" customFormat="1" ht="22.9" customHeight="1">
      <c r="B128" s="154"/>
      <c r="C128" s="155"/>
      <c r="D128" s="156" t="s">
        <v>71</v>
      </c>
      <c r="E128" s="168" t="s">
        <v>173</v>
      </c>
      <c r="F128" s="168" t="s">
        <v>205</v>
      </c>
      <c r="G128" s="155"/>
      <c r="H128" s="155"/>
      <c r="I128" s="158"/>
      <c r="J128" s="169">
        <f>BK128</f>
        <v>0</v>
      </c>
      <c r="K128" s="155"/>
      <c r="L128" s="160"/>
      <c r="M128" s="161"/>
      <c r="N128" s="162"/>
      <c r="O128" s="162"/>
      <c r="P128" s="163">
        <f>SUM(P129:P140)</f>
        <v>0</v>
      </c>
      <c r="Q128" s="162"/>
      <c r="R128" s="163">
        <f>SUM(R129:R140)</f>
        <v>4.3183600000000003E-2</v>
      </c>
      <c r="S128" s="162"/>
      <c r="T128" s="164">
        <f>SUM(T129:T140)</f>
        <v>5.5875310000000002</v>
      </c>
      <c r="AR128" s="165" t="s">
        <v>80</v>
      </c>
      <c r="AT128" s="166" t="s">
        <v>71</v>
      </c>
      <c r="AU128" s="166" t="s">
        <v>80</v>
      </c>
      <c r="AY128" s="165" t="s">
        <v>138</v>
      </c>
      <c r="BK128" s="167">
        <f>SUM(BK129:BK140)</f>
        <v>0</v>
      </c>
    </row>
    <row r="129" spans="2:65" s="1" customFormat="1" ht="22.5" customHeight="1">
      <c r="B129" s="30"/>
      <c r="C129" s="170" t="s">
        <v>206</v>
      </c>
      <c r="D129" s="170" t="s">
        <v>141</v>
      </c>
      <c r="E129" s="171" t="s">
        <v>207</v>
      </c>
      <c r="F129" s="172" t="s">
        <v>208</v>
      </c>
      <c r="G129" s="173" t="s">
        <v>209</v>
      </c>
      <c r="H129" s="174">
        <v>2</v>
      </c>
      <c r="I129" s="175"/>
      <c r="J129" s="176">
        <f t="shared" ref="J129:J140" si="10">ROUND(I129*H129,2)</f>
        <v>0</v>
      </c>
      <c r="K129" s="172" t="s">
        <v>145</v>
      </c>
      <c r="L129" s="34"/>
      <c r="M129" s="177" t="s">
        <v>20</v>
      </c>
      <c r="N129" s="178" t="s">
        <v>43</v>
      </c>
      <c r="O129" s="56"/>
      <c r="P129" s="179">
        <f t="shared" ref="P129:P140" si="11">O129*H129</f>
        <v>0</v>
      </c>
      <c r="Q129" s="179">
        <v>0</v>
      </c>
      <c r="R129" s="179">
        <f t="shared" ref="R129:R140" si="12">Q129*H129</f>
        <v>0</v>
      </c>
      <c r="S129" s="179">
        <v>0</v>
      </c>
      <c r="T129" s="180">
        <f t="shared" ref="T129:T140" si="13">S129*H129</f>
        <v>0</v>
      </c>
      <c r="AR129" s="13" t="s">
        <v>146</v>
      </c>
      <c r="AT129" s="13" t="s">
        <v>141</v>
      </c>
      <c r="AU129" s="13" t="s">
        <v>82</v>
      </c>
      <c r="AY129" s="13" t="s">
        <v>138</v>
      </c>
      <c r="BE129" s="181">
        <f t="shared" ref="BE129:BE140" si="14">IF(N129="základní",J129,0)</f>
        <v>0</v>
      </c>
      <c r="BF129" s="181">
        <f t="shared" ref="BF129:BF140" si="15">IF(N129="snížená",J129,0)</f>
        <v>0</v>
      </c>
      <c r="BG129" s="181">
        <f t="shared" ref="BG129:BG140" si="16">IF(N129="zákl. přenesená",J129,0)</f>
        <v>0</v>
      </c>
      <c r="BH129" s="181">
        <f t="shared" ref="BH129:BH140" si="17">IF(N129="sníž. přenesená",J129,0)</f>
        <v>0</v>
      </c>
      <c r="BI129" s="181">
        <f t="shared" ref="BI129:BI140" si="18">IF(N129="nulová",J129,0)</f>
        <v>0</v>
      </c>
      <c r="BJ129" s="13" t="s">
        <v>80</v>
      </c>
      <c r="BK129" s="181">
        <f t="shared" ref="BK129:BK140" si="19">ROUND(I129*H129,2)</f>
        <v>0</v>
      </c>
      <c r="BL129" s="13" t="s">
        <v>146</v>
      </c>
      <c r="BM129" s="13" t="s">
        <v>210</v>
      </c>
    </row>
    <row r="130" spans="2:65" s="1" customFormat="1" ht="22.5" customHeight="1">
      <c r="B130" s="30"/>
      <c r="C130" s="170" t="s">
        <v>211</v>
      </c>
      <c r="D130" s="170" t="s">
        <v>141</v>
      </c>
      <c r="E130" s="171" t="s">
        <v>212</v>
      </c>
      <c r="F130" s="172" t="s">
        <v>213</v>
      </c>
      <c r="G130" s="173" t="s">
        <v>209</v>
      </c>
      <c r="H130" s="174">
        <v>60</v>
      </c>
      <c r="I130" s="175"/>
      <c r="J130" s="176">
        <f t="shared" si="10"/>
        <v>0</v>
      </c>
      <c r="K130" s="172" t="s">
        <v>145</v>
      </c>
      <c r="L130" s="34"/>
      <c r="M130" s="177" t="s">
        <v>20</v>
      </c>
      <c r="N130" s="178" t="s">
        <v>43</v>
      </c>
      <c r="O130" s="56"/>
      <c r="P130" s="179">
        <f t="shared" si="11"/>
        <v>0</v>
      </c>
      <c r="Q130" s="179">
        <v>0</v>
      </c>
      <c r="R130" s="179">
        <f t="shared" si="12"/>
        <v>0</v>
      </c>
      <c r="S130" s="179">
        <v>0</v>
      </c>
      <c r="T130" s="180">
        <f t="shared" si="13"/>
        <v>0</v>
      </c>
      <c r="AR130" s="13" t="s">
        <v>146</v>
      </c>
      <c r="AT130" s="13" t="s">
        <v>141</v>
      </c>
      <c r="AU130" s="13" t="s">
        <v>82</v>
      </c>
      <c r="AY130" s="13" t="s">
        <v>138</v>
      </c>
      <c r="BE130" s="181">
        <f t="shared" si="14"/>
        <v>0</v>
      </c>
      <c r="BF130" s="181">
        <f t="shared" si="15"/>
        <v>0</v>
      </c>
      <c r="BG130" s="181">
        <f t="shared" si="16"/>
        <v>0</v>
      </c>
      <c r="BH130" s="181">
        <f t="shared" si="17"/>
        <v>0</v>
      </c>
      <c r="BI130" s="181">
        <f t="shared" si="18"/>
        <v>0</v>
      </c>
      <c r="BJ130" s="13" t="s">
        <v>80</v>
      </c>
      <c r="BK130" s="181">
        <f t="shared" si="19"/>
        <v>0</v>
      </c>
      <c r="BL130" s="13" t="s">
        <v>146</v>
      </c>
      <c r="BM130" s="13" t="s">
        <v>214</v>
      </c>
    </row>
    <row r="131" spans="2:65" s="1" customFormat="1" ht="22.5" customHeight="1">
      <c r="B131" s="30"/>
      <c r="C131" s="170" t="s">
        <v>215</v>
      </c>
      <c r="D131" s="170" t="s">
        <v>141</v>
      </c>
      <c r="E131" s="171" t="s">
        <v>216</v>
      </c>
      <c r="F131" s="172" t="s">
        <v>217</v>
      </c>
      <c r="G131" s="173" t="s">
        <v>209</v>
      </c>
      <c r="H131" s="174">
        <v>2</v>
      </c>
      <c r="I131" s="175"/>
      <c r="J131" s="176">
        <f t="shared" si="10"/>
        <v>0</v>
      </c>
      <c r="K131" s="172" t="s">
        <v>145</v>
      </c>
      <c r="L131" s="34"/>
      <c r="M131" s="177" t="s">
        <v>20</v>
      </c>
      <c r="N131" s="178" t="s">
        <v>43</v>
      </c>
      <c r="O131" s="56"/>
      <c r="P131" s="179">
        <f t="shared" si="11"/>
        <v>0</v>
      </c>
      <c r="Q131" s="179">
        <v>0</v>
      </c>
      <c r="R131" s="179">
        <f t="shared" si="12"/>
        <v>0</v>
      </c>
      <c r="S131" s="179">
        <v>0</v>
      </c>
      <c r="T131" s="180">
        <f t="shared" si="13"/>
        <v>0</v>
      </c>
      <c r="AR131" s="13" t="s">
        <v>146</v>
      </c>
      <c r="AT131" s="13" t="s">
        <v>141</v>
      </c>
      <c r="AU131" s="13" t="s">
        <v>82</v>
      </c>
      <c r="AY131" s="13" t="s">
        <v>138</v>
      </c>
      <c r="BE131" s="181">
        <f t="shared" si="14"/>
        <v>0</v>
      </c>
      <c r="BF131" s="181">
        <f t="shared" si="15"/>
        <v>0</v>
      </c>
      <c r="BG131" s="181">
        <f t="shared" si="16"/>
        <v>0</v>
      </c>
      <c r="BH131" s="181">
        <f t="shared" si="17"/>
        <v>0</v>
      </c>
      <c r="BI131" s="181">
        <f t="shared" si="18"/>
        <v>0</v>
      </c>
      <c r="BJ131" s="13" t="s">
        <v>80</v>
      </c>
      <c r="BK131" s="181">
        <f t="shared" si="19"/>
        <v>0</v>
      </c>
      <c r="BL131" s="13" t="s">
        <v>146</v>
      </c>
      <c r="BM131" s="13" t="s">
        <v>218</v>
      </c>
    </row>
    <row r="132" spans="2:65" s="1" customFormat="1" ht="16.5" customHeight="1">
      <c r="B132" s="30"/>
      <c r="C132" s="170" t="s">
        <v>219</v>
      </c>
      <c r="D132" s="170" t="s">
        <v>141</v>
      </c>
      <c r="E132" s="171" t="s">
        <v>220</v>
      </c>
      <c r="F132" s="172" t="s">
        <v>221</v>
      </c>
      <c r="G132" s="173" t="s">
        <v>144</v>
      </c>
      <c r="H132" s="174">
        <v>265.18</v>
      </c>
      <c r="I132" s="175"/>
      <c r="J132" s="176">
        <f t="shared" si="10"/>
        <v>0</v>
      </c>
      <c r="K132" s="172" t="s">
        <v>145</v>
      </c>
      <c r="L132" s="34"/>
      <c r="M132" s="177" t="s">
        <v>20</v>
      </c>
      <c r="N132" s="178" t="s">
        <v>43</v>
      </c>
      <c r="O132" s="56"/>
      <c r="P132" s="179">
        <f t="shared" si="11"/>
        <v>0</v>
      </c>
      <c r="Q132" s="179">
        <v>0</v>
      </c>
      <c r="R132" s="179">
        <f t="shared" si="12"/>
        <v>0</v>
      </c>
      <c r="S132" s="179">
        <v>0</v>
      </c>
      <c r="T132" s="180">
        <f t="shared" si="13"/>
        <v>0</v>
      </c>
      <c r="AR132" s="13" t="s">
        <v>146</v>
      </c>
      <c r="AT132" s="13" t="s">
        <v>141</v>
      </c>
      <c r="AU132" s="13" t="s">
        <v>82</v>
      </c>
      <c r="AY132" s="13" t="s">
        <v>138</v>
      </c>
      <c r="BE132" s="181">
        <f t="shared" si="14"/>
        <v>0</v>
      </c>
      <c r="BF132" s="181">
        <f t="shared" si="15"/>
        <v>0</v>
      </c>
      <c r="BG132" s="181">
        <f t="shared" si="16"/>
        <v>0</v>
      </c>
      <c r="BH132" s="181">
        <f t="shared" si="17"/>
        <v>0</v>
      </c>
      <c r="BI132" s="181">
        <f t="shared" si="18"/>
        <v>0</v>
      </c>
      <c r="BJ132" s="13" t="s">
        <v>80</v>
      </c>
      <c r="BK132" s="181">
        <f t="shared" si="19"/>
        <v>0</v>
      </c>
      <c r="BL132" s="13" t="s">
        <v>146</v>
      </c>
      <c r="BM132" s="13" t="s">
        <v>222</v>
      </c>
    </row>
    <row r="133" spans="2:65" s="1" customFormat="1" ht="16.5" customHeight="1">
      <c r="B133" s="30"/>
      <c r="C133" s="170" t="s">
        <v>7</v>
      </c>
      <c r="D133" s="170" t="s">
        <v>141</v>
      </c>
      <c r="E133" s="171" t="s">
        <v>223</v>
      </c>
      <c r="F133" s="172" t="s">
        <v>224</v>
      </c>
      <c r="G133" s="173" t="s">
        <v>144</v>
      </c>
      <c r="H133" s="174">
        <v>13.68</v>
      </c>
      <c r="I133" s="175"/>
      <c r="J133" s="176">
        <f t="shared" si="10"/>
        <v>0</v>
      </c>
      <c r="K133" s="172" t="s">
        <v>145</v>
      </c>
      <c r="L133" s="34"/>
      <c r="M133" s="177" t="s">
        <v>20</v>
      </c>
      <c r="N133" s="178" t="s">
        <v>43</v>
      </c>
      <c r="O133" s="56"/>
      <c r="P133" s="179">
        <f t="shared" si="11"/>
        <v>0</v>
      </c>
      <c r="Q133" s="179">
        <v>0</v>
      </c>
      <c r="R133" s="179">
        <f t="shared" si="12"/>
        <v>0</v>
      </c>
      <c r="S133" s="179">
        <v>0</v>
      </c>
      <c r="T133" s="180">
        <f t="shared" si="13"/>
        <v>0</v>
      </c>
      <c r="AR133" s="13" t="s">
        <v>146</v>
      </c>
      <c r="AT133" s="13" t="s">
        <v>141</v>
      </c>
      <c r="AU133" s="13" t="s">
        <v>82</v>
      </c>
      <c r="AY133" s="13" t="s">
        <v>138</v>
      </c>
      <c r="BE133" s="181">
        <f t="shared" si="14"/>
        <v>0</v>
      </c>
      <c r="BF133" s="181">
        <f t="shared" si="15"/>
        <v>0</v>
      </c>
      <c r="BG133" s="181">
        <f t="shared" si="16"/>
        <v>0</v>
      </c>
      <c r="BH133" s="181">
        <f t="shared" si="17"/>
        <v>0</v>
      </c>
      <c r="BI133" s="181">
        <f t="shared" si="18"/>
        <v>0</v>
      </c>
      <c r="BJ133" s="13" t="s">
        <v>80</v>
      </c>
      <c r="BK133" s="181">
        <f t="shared" si="19"/>
        <v>0</v>
      </c>
      <c r="BL133" s="13" t="s">
        <v>146</v>
      </c>
      <c r="BM133" s="13" t="s">
        <v>225</v>
      </c>
    </row>
    <row r="134" spans="2:65" s="1" customFormat="1" ht="16.5" customHeight="1">
      <c r="B134" s="30"/>
      <c r="C134" s="170" t="s">
        <v>226</v>
      </c>
      <c r="D134" s="170" t="s">
        <v>141</v>
      </c>
      <c r="E134" s="171" t="s">
        <v>227</v>
      </c>
      <c r="F134" s="172" t="s">
        <v>228</v>
      </c>
      <c r="G134" s="173" t="s">
        <v>144</v>
      </c>
      <c r="H134" s="174">
        <v>278.86</v>
      </c>
      <c r="I134" s="175"/>
      <c r="J134" s="176">
        <f t="shared" si="10"/>
        <v>0</v>
      </c>
      <c r="K134" s="172" t="s">
        <v>145</v>
      </c>
      <c r="L134" s="34"/>
      <c r="M134" s="177" t="s">
        <v>20</v>
      </c>
      <c r="N134" s="178" t="s">
        <v>43</v>
      </c>
      <c r="O134" s="56"/>
      <c r="P134" s="179">
        <f t="shared" si="11"/>
        <v>0</v>
      </c>
      <c r="Q134" s="179">
        <v>0</v>
      </c>
      <c r="R134" s="179">
        <f t="shared" si="12"/>
        <v>0</v>
      </c>
      <c r="S134" s="179">
        <v>0</v>
      </c>
      <c r="T134" s="180">
        <f t="shared" si="13"/>
        <v>0</v>
      </c>
      <c r="AR134" s="13" t="s">
        <v>146</v>
      </c>
      <c r="AT134" s="13" t="s">
        <v>141</v>
      </c>
      <c r="AU134" s="13" t="s">
        <v>82</v>
      </c>
      <c r="AY134" s="13" t="s">
        <v>138</v>
      </c>
      <c r="BE134" s="181">
        <f t="shared" si="14"/>
        <v>0</v>
      </c>
      <c r="BF134" s="181">
        <f t="shared" si="15"/>
        <v>0</v>
      </c>
      <c r="BG134" s="181">
        <f t="shared" si="16"/>
        <v>0</v>
      </c>
      <c r="BH134" s="181">
        <f t="shared" si="17"/>
        <v>0</v>
      </c>
      <c r="BI134" s="181">
        <f t="shared" si="18"/>
        <v>0</v>
      </c>
      <c r="BJ134" s="13" t="s">
        <v>80</v>
      </c>
      <c r="BK134" s="181">
        <f t="shared" si="19"/>
        <v>0</v>
      </c>
      <c r="BL134" s="13" t="s">
        <v>146</v>
      </c>
      <c r="BM134" s="13" t="s">
        <v>229</v>
      </c>
    </row>
    <row r="135" spans="2:65" s="1" customFormat="1" ht="22.5" customHeight="1">
      <c r="B135" s="30"/>
      <c r="C135" s="170" t="s">
        <v>230</v>
      </c>
      <c r="D135" s="170" t="s">
        <v>141</v>
      </c>
      <c r="E135" s="171" t="s">
        <v>231</v>
      </c>
      <c r="F135" s="172" t="s">
        <v>232</v>
      </c>
      <c r="G135" s="173" t="s">
        <v>144</v>
      </c>
      <c r="H135" s="174">
        <v>30</v>
      </c>
      <c r="I135" s="175"/>
      <c r="J135" s="176">
        <f t="shared" si="10"/>
        <v>0</v>
      </c>
      <c r="K135" s="172" t="s">
        <v>145</v>
      </c>
      <c r="L135" s="34"/>
      <c r="M135" s="177" t="s">
        <v>20</v>
      </c>
      <c r="N135" s="178" t="s">
        <v>43</v>
      </c>
      <c r="O135" s="56"/>
      <c r="P135" s="179">
        <f t="shared" si="11"/>
        <v>0</v>
      </c>
      <c r="Q135" s="179">
        <v>0</v>
      </c>
      <c r="R135" s="179">
        <f t="shared" si="12"/>
        <v>0</v>
      </c>
      <c r="S135" s="179">
        <v>0</v>
      </c>
      <c r="T135" s="180">
        <f t="shared" si="13"/>
        <v>0</v>
      </c>
      <c r="AR135" s="13" t="s">
        <v>146</v>
      </c>
      <c r="AT135" s="13" t="s">
        <v>141</v>
      </c>
      <c r="AU135" s="13" t="s">
        <v>82</v>
      </c>
      <c r="AY135" s="13" t="s">
        <v>138</v>
      </c>
      <c r="BE135" s="181">
        <f t="shared" si="14"/>
        <v>0</v>
      </c>
      <c r="BF135" s="181">
        <f t="shared" si="15"/>
        <v>0</v>
      </c>
      <c r="BG135" s="181">
        <f t="shared" si="16"/>
        <v>0</v>
      </c>
      <c r="BH135" s="181">
        <f t="shared" si="17"/>
        <v>0</v>
      </c>
      <c r="BI135" s="181">
        <f t="shared" si="18"/>
        <v>0</v>
      </c>
      <c r="BJ135" s="13" t="s">
        <v>80</v>
      </c>
      <c r="BK135" s="181">
        <f t="shared" si="19"/>
        <v>0</v>
      </c>
      <c r="BL135" s="13" t="s">
        <v>146</v>
      </c>
      <c r="BM135" s="13" t="s">
        <v>233</v>
      </c>
    </row>
    <row r="136" spans="2:65" s="1" customFormat="1" ht="16.5" customHeight="1">
      <c r="B136" s="30"/>
      <c r="C136" s="170" t="s">
        <v>234</v>
      </c>
      <c r="D136" s="170" t="s">
        <v>141</v>
      </c>
      <c r="E136" s="171" t="s">
        <v>235</v>
      </c>
      <c r="F136" s="172" t="s">
        <v>236</v>
      </c>
      <c r="G136" s="173" t="s">
        <v>144</v>
      </c>
      <c r="H136" s="174">
        <v>278.86</v>
      </c>
      <c r="I136" s="175"/>
      <c r="J136" s="176">
        <f t="shared" si="10"/>
        <v>0</v>
      </c>
      <c r="K136" s="172" t="s">
        <v>145</v>
      </c>
      <c r="L136" s="34"/>
      <c r="M136" s="177" t="s">
        <v>20</v>
      </c>
      <c r="N136" s="178" t="s">
        <v>43</v>
      </c>
      <c r="O136" s="56"/>
      <c r="P136" s="179">
        <f t="shared" si="11"/>
        <v>0</v>
      </c>
      <c r="Q136" s="179">
        <v>0</v>
      </c>
      <c r="R136" s="179">
        <f t="shared" si="12"/>
        <v>0</v>
      </c>
      <c r="S136" s="179">
        <v>0</v>
      </c>
      <c r="T136" s="180">
        <f t="shared" si="13"/>
        <v>0</v>
      </c>
      <c r="AR136" s="13" t="s">
        <v>146</v>
      </c>
      <c r="AT136" s="13" t="s">
        <v>141</v>
      </c>
      <c r="AU136" s="13" t="s">
        <v>82</v>
      </c>
      <c r="AY136" s="13" t="s">
        <v>138</v>
      </c>
      <c r="BE136" s="181">
        <f t="shared" si="14"/>
        <v>0</v>
      </c>
      <c r="BF136" s="181">
        <f t="shared" si="15"/>
        <v>0</v>
      </c>
      <c r="BG136" s="181">
        <f t="shared" si="16"/>
        <v>0</v>
      </c>
      <c r="BH136" s="181">
        <f t="shared" si="17"/>
        <v>0</v>
      </c>
      <c r="BI136" s="181">
        <f t="shared" si="18"/>
        <v>0</v>
      </c>
      <c r="BJ136" s="13" t="s">
        <v>80</v>
      </c>
      <c r="BK136" s="181">
        <f t="shared" si="19"/>
        <v>0</v>
      </c>
      <c r="BL136" s="13" t="s">
        <v>146</v>
      </c>
      <c r="BM136" s="13" t="s">
        <v>237</v>
      </c>
    </row>
    <row r="137" spans="2:65" s="1" customFormat="1" ht="16.5" customHeight="1">
      <c r="B137" s="30"/>
      <c r="C137" s="170" t="s">
        <v>238</v>
      </c>
      <c r="D137" s="170" t="s">
        <v>141</v>
      </c>
      <c r="E137" s="171" t="s">
        <v>239</v>
      </c>
      <c r="F137" s="172" t="s">
        <v>240</v>
      </c>
      <c r="G137" s="173" t="s">
        <v>144</v>
      </c>
      <c r="H137" s="174">
        <v>1079.5899999999999</v>
      </c>
      <c r="I137" s="175"/>
      <c r="J137" s="176">
        <f t="shared" si="10"/>
        <v>0</v>
      </c>
      <c r="K137" s="172" t="s">
        <v>145</v>
      </c>
      <c r="L137" s="34"/>
      <c r="M137" s="177" t="s">
        <v>20</v>
      </c>
      <c r="N137" s="178" t="s">
        <v>43</v>
      </c>
      <c r="O137" s="56"/>
      <c r="P137" s="179">
        <f t="shared" si="11"/>
        <v>0</v>
      </c>
      <c r="Q137" s="179">
        <v>4.0000000000000003E-5</v>
      </c>
      <c r="R137" s="179">
        <f t="shared" si="12"/>
        <v>4.3183600000000003E-2</v>
      </c>
      <c r="S137" s="179">
        <v>0</v>
      </c>
      <c r="T137" s="180">
        <f t="shared" si="13"/>
        <v>0</v>
      </c>
      <c r="AR137" s="13" t="s">
        <v>146</v>
      </c>
      <c r="AT137" s="13" t="s">
        <v>141</v>
      </c>
      <c r="AU137" s="13" t="s">
        <v>82</v>
      </c>
      <c r="AY137" s="13" t="s">
        <v>138</v>
      </c>
      <c r="BE137" s="181">
        <f t="shared" si="14"/>
        <v>0</v>
      </c>
      <c r="BF137" s="181">
        <f t="shared" si="15"/>
        <v>0</v>
      </c>
      <c r="BG137" s="181">
        <f t="shared" si="16"/>
        <v>0</v>
      </c>
      <c r="BH137" s="181">
        <f t="shared" si="17"/>
        <v>0</v>
      </c>
      <c r="BI137" s="181">
        <f t="shared" si="18"/>
        <v>0</v>
      </c>
      <c r="BJ137" s="13" t="s">
        <v>80</v>
      </c>
      <c r="BK137" s="181">
        <f t="shared" si="19"/>
        <v>0</v>
      </c>
      <c r="BL137" s="13" t="s">
        <v>146</v>
      </c>
      <c r="BM137" s="13" t="s">
        <v>241</v>
      </c>
    </row>
    <row r="138" spans="2:65" s="1" customFormat="1" ht="22.5" customHeight="1">
      <c r="B138" s="30"/>
      <c r="C138" s="170" t="s">
        <v>242</v>
      </c>
      <c r="D138" s="170" t="s">
        <v>141</v>
      </c>
      <c r="E138" s="171" t="s">
        <v>243</v>
      </c>
      <c r="F138" s="172" t="s">
        <v>244</v>
      </c>
      <c r="G138" s="173" t="s">
        <v>144</v>
      </c>
      <c r="H138" s="174">
        <v>13.75</v>
      </c>
      <c r="I138" s="175"/>
      <c r="J138" s="176">
        <f t="shared" si="10"/>
        <v>0</v>
      </c>
      <c r="K138" s="172" t="s">
        <v>145</v>
      </c>
      <c r="L138" s="34"/>
      <c r="M138" s="177" t="s">
        <v>20</v>
      </c>
      <c r="N138" s="178" t="s">
        <v>43</v>
      </c>
      <c r="O138" s="56"/>
      <c r="P138" s="179">
        <f t="shared" si="11"/>
        <v>0</v>
      </c>
      <c r="Q138" s="179">
        <v>0</v>
      </c>
      <c r="R138" s="179">
        <f t="shared" si="12"/>
        <v>0</v>
      </c>
      <c r="S138" s="179">
        <v>0.09</v>
      </c>
      <c r="T138" s="180">
        <f t="shared" si="13"/>
        <v>1.2375</v>
      </c>
      <c r="AR138" s="13" t="s">
        <v>146</v>
      </c>
      <c r="AT138" s="13" t="s">
        <v>141</v>
      </c>
      <c r="AU138" s="13" t="s">
        <v>82</v>
      </c>
      <c r="AY138" s="13" t="s">
        <v>138</v>
      </c>
      <c r="BE138" s="181">
        <f t="shared" si="14"/>
        <v>0</v>
      </c>
      <c r="BF138" s="181">
        <f t="shared" si="15"/>
        <v>0</v>
      </c>
      <c r="BG138" s="181">
        <f t="shared" si="16"/>
        <v>0</v>
      </c>
      <c r="BH138" s="181">
        <f t="shared" si="17"/>
        <v>0</v>
      </c>
      <c r="BI138" s="181">
        <f t="shared" si="18"/>
        <v>0</v>
      </c>
      <c r="BJ138" s="13" t="s">
        <v>80</v>
      </c>
      <c r="BK138" s="181">
        <f t="shared" si="19"/>
        <v>0</v>
      </c>
      <c r="BL138" s="13" t="s">
        <v>146</v>
      </c>
      <c r="BM138" s="13" t="s">
        <v>245</v>
      </c>
    </row>
    <row r="139" spans="2:65" s="1" customFormat="1" ht="16.5" customHeight="1">
      <c r="B139" s="30"/>
      <c r="C139" s="170" t="s">
        <v>246</v>
      </c>
      <c r="D139" s="170" t="s">
        <v>141</v>
      </c>
      <c r="E139" s="171" t="s">
        <v>247</v>
      </c>
      <c r="F139" s="172" t="s">
        <v>248</v>
      </c>
      <c r="G139" s="173" t="s">
        <v>144</v>
      </c>
      <c r="H139" s="174">
        <v>60.872</v>
      </c>
      <c r="I139" s="175"/>
      <c r="J139" s="176">
        <f t="shared" si="10"/>
        <v>0</v>
      </c>
      <c r="K139" s="172" t="s">
        <v>145</v>
      </c>
      <c r="L139" s="34"/>
      <c r="M139" s="177" t="s">
        <v>20</v>
      </c>
      <c r="N139" s="178" t="s">
        <v>43</v>
      </c>
      <c r="O139" s="56"/>
      <c r="P139" s="179">
        <f t="shared" si="11"/>
        <v>0</v>
      </c>
      <c r="Q139" s="179">
        <v>0</v>
      </c>
      <c r="R139" s="179">
        <f t="shared" si="12"/>
        <v>0</v>
      </c>
      <c r="S139" s="179">
        <v>0.05</v>
      </c>
      <c r="T139" s="180">
        <f t="shared" si="13"/>
        <v>3.0436000000000001</v>
      </c>
      <c r="AR139" s="13" t="s">
        <v>146</v>
      </c>
      <c r="AT139" s="13" t="s">
        <v>141</v>
      </c>
      <c r="AU139" s="13" t="s">
        <v>82</v>
      </c>
      <c r="AY139" s="13" t="s">
        <v>138</v>
      </c>
      <c r="BE139" s="181">
        <f t="shared" si="14"/>
        <v>0</v>
      </c>
      <c r="BF139" s="181">
        <f t="shared" si="15"/>
        <v>0</v>
      </c>
      <c r="BG139" s="181">
        <f t="shared" si="16"/>
        <v>0</v>
      </c>
      <c r="BH139" s="181">
        <f t="shared" si="17"/>
        <v>0</v>
      </c>
      <c r="BI139" s="181">
        <f t="shared" si="18"/>
        <v>0</v>
      </c>
      <c r="BJ139" s="13" t="s">
        <v>80</v>
      </c>
      <c r="BK139" s="181">
        <f t="shared" si="19"/>
        <v>0</v>
      </c>
      <c r="BL139" s="13" t="s">
        <v>146</v>
      </c>
      <c r="BM139" s="13" t="s">
        <v>249</v>
      </c>
    </row>
    <row r="140" spans="2:65" s="1" customFormat="1" ht="22.5" customHeight="1">
      <c r="B140" s="30"/>
      <c r="C140" s="170" t="s">
        <v>250</v>
      </c>
      <c r="D140" s="170" t="s">
        <v>141</v>
      </c>
      <c r="E140" s="171" t="s">
        <v>251</v>
      </c>
      <c r="F140" s="172" t="s">
        <v>252</v>
      </c>
      <c r="G140" s="173" t="s">
        <v>144</v>
      </c>
      <c r="H140" s="174">
        <v>14.679</v>
      </c>
      <c r="I140" s="175"/>
      <c r="J140" s="176">
        <f t="shared" si="10"/>
        <v>0</v>
      </c>
      <c r="K140" s="172" t="s">
        <v>145</v>
      </c>
      <c r="L140" s="34"/>
      <c r="M140" s="177" t="s">
        <v>20</v>
      </c>
      <c r="N140" s="178" t="s">
        <v>43</v>
      </c>
      <c r="O140" s="56"/>
      <c r="P140" s="179">
        <f t="shared" si="11"/>
        <v>0</v>
      </c>
      <c r="Q140" s="179">
        <v>0</v>
      </c>
      <c r="R140" s="179">
        <f t="shared" si="12"/>
        <v>0</v>
      </c>
      <c r="S140" s="179">
        <v>8.8999999999999996E-2</v>
      </c>
      <c r="T140" s="180">
        <f t="shared" si="13"/>
        <v>1.3064309999999999</v>
      </c>
      <c r="AR140" s="13" t="s">
        <v>146</v>
      </c>
      <c r="AT140" s="13" t="s">
        <v>141</v>
      </c>
      <c r="AU140" s="13" t="s">
        <v>82</v>
      </c>
      <c r="AY140" s="13" t="s">
        <v>138</v>
      </c>
      <c r="BE140" s="181">
        <f t="shared" si="14"/>
        <v>0</v>
      </c>
      <c r="BF140" s="181">
        <f t="shared" si="15"/>
        <v>0</v>
      </c>
      <c r="BG140" s="181">
        <f t="shared" si="16"/>
        <v>0</v>
      </c>
      <c r="BH140" s="181">
        <f t="shared" si="17"/>
        <v>0</v>
      </c>
      <c r="BI140" s="181">
        <f t="shared" si="18"/>
        <v>0</v>
      </c>
      <c r="BJ140" s="13" t="s">
        <v>80</v>
      </c>
      <c r="BK140" s="181">
        <f t="shared" si="19"/>
        <v>0</v>
      </c>
      <c r="BL140" s="13" t="s">
        <v>146</v>
      </c>
      <c r="BM140" s="13" t="s">
        <v>253</v>
      </c>
    </row>
    <row r="141" spans="2:65" s="10" customFormat="1" ht="22.9" customHeight="1">
      <c r="B141" s="154"/>
      <c r="C141" s="155"/>
      <c r="D141" s="156" t="s">
        <v>71</v>
      </c>
      <c r="E141" s="168" t="s">
        <v>254</v>
      </c>
      <c r="F141" s="168" t="s">
        <v>255</v>
      </c>
      <c r="G141" s="155"/>
      <c r="H141" s="155"/>
      <c r="I141" s="158"/>
      <c r="J141" s="169">
        <f>BK141</f>
        <v>0</v>
      </c>
      <c r="K141" s="155"/>
      <c r="L141" s="160"/>
      <c r="M141" s="161"/>
      <c r="N141" s="162"/>
      <c r="O141" s="162"/>
      <c r="P141" s="163">
        <f>SUM(P142:P143)</f>
        <v>0</v>
      </c>
      <c r="Q141" s="162"/>
      <c r="R141" s="163">
        <f>SUM(R142:R143)</f>
        <v>0</v>
      </c>
      <c r="S141" s="162"/>
      <c r="T141" s="164">
        <f>SUM(T142:T143)</f>
        <v>0</v>
      </c>
      <c r="AR141" s="165" t="s">
        <v>80</v>
      </c>
      <c r="AT141" s="166" t="s">
        <v>71</v>
      </c>
      <c r="AU141" s="166" t="s">
        <v>80</v>
      </c>
      <c r="AY141" s="165" t="s">
        <v>138</v>
      </c>
      <c r="BK141" s="167">
        <f>SUM(BK142:BK143)</f>
        <v>0</v>
      </c>
    </row>
    <row r="142" spans="2:65" s="1" customFormat="1" ht="22.5" customHeight="1">
      <c r="B142" s="30"/>
      <c r="C142" s="170" t="s">
        <v>256</v>
      </c>
      <c r="D142" s="170" t="s">
        <v>141</v>
      </c>
      <c r="E142" s="171" t="s">
        <v>257</v>
      </c>
      <c r="F142" s="172" t="s">
        <v>258</v>
      </c>
      <c r="G142" s="173" t="s">
        <v>259</v>
      </c>
      <c r="H142" s="174">
        <v>10.602</v>
      </c>
      <c r="I142" s="175"/>
      <c r="J142" s="176">
        <f>ROUND(I142*H142,2)</f>
        <v>0</v>
      </c>
      <c r="K142" s="172" t="s">
        <v>145</v>
      </c>
      <c r="L142" s="34"/>
      <c r="M142" s="177" t="s">
        <v>20</v>
      </c>
      <c r="N142" s="178" t="s">
        <v>43</v>
      </c>
      <c r="O142" s="56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13" t="s">
        <v>146</v>
      </c>
      <c r="AT142" s="13" t="s">
        <v>141</v>
      </c>
      <c r="AU142" s="13" t="s">
        <v>82</v>
      </c>
      <c r="AY142" s="13" t="s">
        <v>138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3" t="s">
        <v>80</v>
      </c>
      <c r="BK142" s="181">
        <f>ROUND(I142*H142,2)</f>
        <v>0</v>
      </c>
      <c r="BL142" s="13" t="s">
        <v>146</v>
      </c>
      <c r="BM142" s="13" t="s">
        <v>260</v>
      </c>
    </row>
    <row r="143" spans="2:65" s="1" customFormat="1" ht="16.5" customHeight="1">
      <c r="B143" s="30"/>
      <c r="C143" s="170" t="s">
        <v>261</v>
      </c>
      <c r="D143" s="170" t="s">
        <v>141</v>
      </c>
      <c r="E143" s="171" t="s">
        <v>262</v>
      </c>
      <c r="F143" s="172" t="s">
        <v>263</v>
      </c>
      <c r="G143" s="173" t="s">
        <v>259</v>
      </c>
      <c r="H143" s="174">
        <v>0.318</v>
      </c>
      <c r="I143" s="175"/>
      <c r="J143" s="176">
        <f>ROUND(I143*H143,2)</f>
        <v>0</v>
      </c>
      <c r="K143" s="172" t="s">
        <v>20</v>
      </c>
      <c r="L143" s="34"/>
      <c r="M143" s="177" t="s">
        <v>20</v>
      </c>
      <c r="N143" s="178" t="s">
        <v>43</v>
      </c>
      <c r="O143" s="56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13" t="s">
        <v>146</v>
      </c>
      <c r="AT143" s="13" t="s">
        <v>141</v>
      </c>
      <c r="AU143" s="13" t="s">
        <v>82</v>
      </c>
      <c r="AY143" s="13" t="s">
        <v>138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3" t="s">
        <v>80</v>
      </c>
      <c r="BK143" s="181">
        <f>ROUND(I143*H143,2)</f>
        <v>0</v>
      </c>
      <c r="BL143" s="13" t="s">
        <v>146</v>
      </c>
      <c r="BM143" s="13" t="s">
        <v>264</v>
      </c>
    </row>
    <row r="144" spans="2:65" s="10" customFormat="1" ht="22.9" customHeight="1">
      <c r="B144" s="154"/>
      <c r="C144" s="155"/>
      <c r="D144" s="156" t="s">
        <v>71</v>
      </c>
      <c r="E144" s="168" t="s">
        <v>265</v>
      </c>
      <c r="F144" s="168" t="s">
        <v>266</v>
      </c>
      <c r="G144" s="155"/>
      <c r="H144" s="155"/>
      <c r="I144" s="158"/>
      <c r="J144" s="169">
        <f>BK144</f>
        <v>0</v>
      </c>
      <c r="K144" s="155"/>
      <c r="L144" s="160"/>
      <c r="M144" s="161"/>
      <c r="N144" s="162"/>
      <c r="O144" s="162"/>
      <c r="P144" s="163">
        <f>SUM(P145:P149)</f>
        <v>0</v>
      </c>
      <c r="Q144" s="162"/>
      <c r="R144" s="163">
        <f>SUM(R145:R149)</f>
        <v>0</v>
      </c>
      <c r="S144" s="162"/>
      <c r="T144" s="164">
        <f>SUM(T145:T149)</f>
        <v>0</v>
      </c>
      <c r="AR144" s="165" t="s">
        <v>80</v>
      </c>
      <c r="AT144" s="166" t="s">
        <v>71</v>
      </c>
      <c r="AU144" s="166" t="s">
        <v>80</v>
      </c>
      <c r="AY144" s="165" t="s">
        <v>138</v>
      </c>
      <c r="BK144" s="167">
        <f>SUM(BK145:BK149)</f>
        <v>0</v>
      </c>
    </row>
    <row r="145" spans="2:65" s="1" customFormat="1" ht="22.5" customHeight="1">
      <c r="B145" s="30"/>
      <c r="C145" s="170" t="s">
        <v>267</v>
      </c>
      <c r="D145" s="170" t="s">
        <v>141</v>
      </c>
      <c r="E145" s="171" t="s">
        <v>268</v>
      </c>
      <c r="F145" s="172" t="s">
        <v>269</v>
      </c>
      <c r="G145" s="173" t="s">
        <v>259</v>
      </c>
      <c r="H145" s="174">
        <v>56.14</v>
      </c>
      <c r="I145" s="175"/>
      <c r="J145" s="176">
        <f>ROUND(I145*H145,2)</f>
        <v>0</v>
      </c>
      <c r="K145" s="172" t="s">
        <v>145</v>
      </c>
      <c r="L145" s="34"/>
      <c r="M145" s="177" t="s">
        <v>20</v>
      </c>
      <c r="N145" s="178" t="s">
        <v>43</v>
      </c>
      <c r="O145" s="56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13" t="s">
        <v>146</v>
      </c>
      <c r="AT145" s="13" t="s">
        <v>141</v>
      </c>
      <c r="AU145" s="13" t="s">
        <v>82</v>
      </c>
      <c r="AY145" s="13" t="s">
        <v>138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3" t="s">
        <v>80</v>
      </c>
      <c r="BK145" s="181">
        <f>ROUND(I145*H145,2)</f>
        <v>0</v>
      </c>
      <c r="BL145" s="13" t="s">
        <v>146</v>
      </c>
      <c r="BM145" s="13" t="s">
        <v>270</v>
      </c>
    </row>
    <row r="146" spans="2:65" s="1" customFormat="1" ht="22.5" customHeight="1">
      <c r="B146" s="30"/>
      <c r="C146" s="170" t="s">
        <v>271</v>
      </c>
      <c r="D146" s="170" t="s">
        <v>141</v>
      </c>
      <c r="E146" s="171" t="s">
        <v>272</v>
      </c>
      <c r="F146" s="172" t="s">
        <v>273</v>
      </c>
      <c r="G146" s="173" t="s">
        <v>259</v>
      </c>
      <c r="H146" s="174">
        <v>328.62599999999998</v>
      </c>
      <c r="I146" s="175"/>
      <c r="J146" s="176">
        <f>ROUND(I146*H146,2)</f>
        <v>0</v>
      </c>
      <c r="K146" s="172" t="s">
        <v>145</v>
      </c>
      <c r="L146" s="34"/>
      <c r="M146" s="177" t="s">
        <v>20</v>
      </c>
      <c r="N146" s="178" t="s">
        <v>43</v>
      </c>
      <c r="O146" s="56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AR146" s="13" t="s">
        <v>146</v>
      </c>
      <c r="AT146" s="13" t="s">
        <v>141</v>
      </c>
      <c r="AU146" s="13" t="s">
        <v>82</v>
      </c>
      <c r="AY146" s="13" t="s">
        <v>138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3" t="s">
        <v>80</v>
      </c>
      <c r="BK146" s="181">
        <f>ROUND(I146*H146,2)</f>
        <v>0</v>
      </c>
      <c r="BL146" s="13" t="s">
        <v>146</v>
      </c>
      <c r="BM146" s="13" t="s">
        <v>274</v>
      </c>
    </row>
    <row r="147" spans="2:65" s="1" customFormat="1" ht="16.5" customHeight="1">
      <c r="B147" s="30"/>
      <c r="C147" s="170" t="s">
        <v>275</v>
      </c>
      <c r="D147" s="170" t="s">
        <v>141</v>
      </c>
      <c r="E147" s="171" t="s">
        <v>276</v>
      </c>
      <c r="F147" s="172" t="s">
        <v>277</v>
      </c>
      <c r="G147" s="173" t="s">
        <v>259</v>
      </c>
      <c r="H147" s="174">
        <v>56.14</v>
      </c>
      <c r="I147" s="175"/>
      <c r="J147" s="176">
        <f>ROUND(I147*H147,2)</f>
        <v>0</v>
      </c>
      <c r="K147" s="172" t="s">
        <v>145</v>
      </c>
      <c r="L147" s="34"/>
      <c r="M147" s="177" t="s">
        <v>20</v>
      </c>
      <c r="N147" s="178" t="s">
        <v>43</v>
      </c>
      <c r="O147" s="56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13" t="s">
        <v>146</v>
      </c>
      <c r="AT147" s="13" t="s">
        <v>141</v>
      </c>
      <c r="AU147" s="13" t="s">
        <v>82</v>
      </c>
      <c r="AY147" s="13" t="s">
        <v>138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3" t="s">
        <v>80</v>
      </c>
      <c r="BK147" s="181">
        <f>ROUND(I147*H147,2)</f>
        <v>0</v>
      </c>
      <c r="BL147" s="13" t="s">
        <v>146</v>
      </c>
      <c r="BM147" s="13" t="s">
        <v>278</v>
      </c>
    </row>
    <row r="148" spans="2:65" s="1" customFormat="1" ht="22.5" customHeight="1">
      <c r="B148" s="30"/>
      <c r="C148" s="170" t="s">
        <v>279</v>
      </c>
      <c r="D148" s="170" t="s">
        <v>141</v>
      </c>
      <c r="E148" s="171" t="s">
        <v>280</v>
      </c>
      <c r="F148" s="172" t="s">
        <v>281</v>
      </c>
      <c r="G148" s="173" t="s">
        <v>259</v>
      </c>
      <c r="H148" s="174">
        <v>273.85500000000002</v>
      </c>
      <c r="I148" s="175"/>
      <c r="J148" s="176">
        <f>ROUND(I148*H148,2)</f>
        <v>0</v>
      </c>
      <c r="K148" s="172" t="s">
        <v>145</v>
      </c>
      <c r="L148" s="34"/>
      <c r="M148" s="177" t="s">
        <v>20</v>
      </c>
      <c r="N148" s="178" t="s">
        <v>43</v>
      </c>
      <c r="O148" s="56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13" t="s">
        <v>146</v>
      </c>
      <c r="AT148" s="13" t="s">
        <v>141</v>
      </c>
      <c r="AU148" s="13" t="s">
        <v>82</v>
      </c>
      <c r="AY148" s="13" t="s">
        <v>138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3" t="s">
        <v>80</v>
      </c>
      <c r="BK148" s="181">
        <f>ROUND(I148*H148,2)</f>
        <v>0</v>
      </c>
      <c r="BL148" s="13" t="s">
        <v>146</v>
      </c>
      <c r="BM148" s="13" t="s">
        <v>282</v>
      </c>
    </row>
    <row r="149" spans="2:65" s="1" customFormat="1" ht="22.5" customHeight="1">
      <c r="B149" s="30"/>
      <c r="C149" s="170" t="s">
        <v>283</v>
      </c>
      <c r="D149" s="170" t="s">
        <v>141</v>
      </c>
      <c r="E149" s="171" t="s">
        <v>284</v>
      </c>
      <c r="F149" s="172" t="s">
        <v>285</v>
      </c>
      <c r="G149" s="173" t="s">
        <v>259</v>
      </c>
      <c r="H149" s="174">
        <v>54.771000000000001</v>
      </c>
      <c r="I149" s="175"/>
      <c r="J149" s="176">
        <f>ROUND(I149*H149,2)</f>
        <v>0</v>
      </c>
      <c r="K149" s="172" t="s">
        <v>145</v>
      </c>
      <c r="L149" s="34"/>
      <c r="M149" s="177" t="s">
        <v>20</v>
      </c>
      <c r="N149" s="178" t="s">
        <v>43</v>
      </c>
      <c r="O149" s="56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13" t="s">
        <v>146</v>
      </c>
      <c r="AT149" s="13" t="s">
        <v>141</v>
      </c>
      <c r="AU149" s="13" t="s">
        <v>82</v>
      </c>
      <c r="AY149" s="13" t="s">
        <v>138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3" t="s">
        <v>80</v>
      </c>
      <c r="BK149" s="181">
        <f>ROUND(I149*H149,2)</f>
        <v>0</v>
      </c>
      <c r="BL149" s="13" t="s">
        <v>146</v>
      </c>
      <c r="BM149" s="13" t="s">
        <v>286</v>
      </c>
    </row>
    <row r="150" spans="2:65" s="10" customFormat="1" ht="25.9" customHeight="1">
      <c r="B150" s="154"/>
      <c r="C150" s="155"/>
      <c r="D150" s="156" t="s">
        <v>71</v>
      </c>
      <c r="E150" s="157" t="s">
        <v>287</v>
      </c>
      <c r="F150" s="157" t="s">
        <v>288</v>
      </c>
      <c r="G150" s="155"/>
      <c r="H150" s="155"/>
      <c r="I150" s="158"/>
      <c r="J150" s="159">
        <f>BK150</f>
        <v>0</v>
      </c>
      <c r="K150" s="155"/>
      <c r="L150" s="160"/>
      <c r="M150" s="161"/>
      <c r="N150" s="162"/>
      <c r="O150" s="162"/>
      <c r="P150" s="163">
        <f>P151+P155+P163+P170+P192+P231+P238+P253+P284+P295+P301+P337+P341+P353+P367+P375+P383</f>
        <v>0</v>
      </c>
      <c r="Q150" s="162"/>
      <c r="R150" s="163">
        <f>R151+R155+R163+R170+R192+R231+R238+R253+R284+R295+R301+R337+R341+R353+R367+R375+R383</f>
        <v>34.888415180000003</v>
      </c>
      <c r="S150" s="162"/>
      <c r="T150" s="164">
        <f>T151+T155+T163+T170+T192+T231+T238+T253+T284+T295+T301+T337+T341+T353+T367+T375+T383</f>
        <v>50.552169840000005</v>
      </c>
      <c r="AR150" s="165" t="s">
        <v>82</v>
      </c>
      <c r="AT150" s="166" t="s">
        <v>71</v>
      </c>
      <c r="AU150" s="166" t="s">
        <v>72</v>
      </c>
      <c r="AY150" s="165" t="s">
        <v>138</v>
      </c>
      <c r="BK150" s="167">
        <f>BK151+BK155+BK163+BK170+BK192+BK231+BK238+BK253+BK284+BK295+BK301+BK337+BK341+BK353+BK367+BK375+BK383</f>
        <v>0</v>
      </c>
    </row>
    <row r="151" spans="2:65" s="10" customFormat="1" ht="22.9" customHeight="1">
      <c r="B151" s="154"/>
      <c r="C151" s="155"/>
      <c r="D151" s="156" t="s">
        <v>71</v>
      </c>
      <c r="E151" s="168" t="s">
        <v>289</v>
      </c>
      <c r="F151" s="168" t="s">
        <v>290</v>
      </c>
      <c r="G151" s="155"/>
      <c r="H151" s="155"/>
      <c r="I151" s="158"/>
      <c r="J151" s="169">
        <f>BK151</f>
        <v>0</v>
      </c>
      <c r="K151" s="155"/>
      <c r="L151" s="160"/>
      <c r="M151" s="161"/>
      <c r="N151" s="162"/>
      <c r="O151" s="162"/>
      <c r="P151" s="163">
        <f>SUM(P152:P154)</f>
        <v>0</v>
      </c>
      <c r="Q151" s="162"/>
      <c r="R151" s="163">
        <f>SUM(R152:R154)</f>
        <v>0.17262</v>
      </c>
      <c r="S151" s="162"/>
      <c r="T151" s="164">
        <f>SUM(T152:T154)</f>
        <v>0</v>
      </c>
      <c r="AR151" s="165" t="s">
        <v>82</v>
      </c>
      <c r="AT151" s="166" t="s">
        <v>71</v>
      </c>
      <c r="AU151" s="166" t="s">
        <v>80</v>
      </c>
      <c r="AY151" s="165" t="s">
        <v>138</v>
      </c>
      <c r="BK151" s="167">
        <f>SUM(BK152:BK154)</f>
        <v>0</v>
      </c>
    </row>
    <row r="152" spans="2:65" s="1" customFormat="1" ht="22.5" customHeight="1">
      <c r="B152" s="30"/>
      <c r="C152" s="170" t="s">
        <v>291</v>
      </c>
      <c r="D152" s="170" t="s">
        <v>141</v>
      </c>
      <c r="E152" s="171" t="s">
        <v>292</v>
      </c>
      <c r="F152" s="172" t="s">
        <v>293</v>
      </c>
      <c r="G152" s="173" t="s">
        <v>144</v>
      </c>
      <c r="H152" s="174">
        <v>6.52</v>
      </c>
      <c r="I152" s="175"/>
      <c r="J152" s="176">
        <f>ROUND(I152*H152,2)</f>
        <v>0</v>
      </c>
      <c r="K152" s="172" t="s">
        <v>145</v>
      </c>
      <c r="L152" s="34"/>
      <c r="M152" s="177" t="s">
        <v>20</v>
      </c>
      <c r="N152" s="178" t="s">
        <v>43</v>
      </c>
      <c r="O152" s="56"/>
      <c r="P152" s="179">
        <f>O152*H152</f>
        <v>0</v>
      </c>
      <c r="Q152" s="179">
        <v>3.5000000000000001E-3</v>
      </c>
      <c r="R152" s="179">
        <f>Q152*H152</f>
        <v>2.282E-2</v>
      </c>
      <c r="S152" s="179">
        <v>0</v>
      </c>
      <c r="T152" s="180">
        <f>S152*H152</f>
        <v>0</v>
      </c>
      <c r="AR152" s="13" t="s">
        <v>201</v>
      </c>
      <c r="AT152" s="13" t="s">
        <v>141</v>
      </c>
      <c r="AU152" s="13" t="s">
        <v>82</v>
      </c>
      <c r="AY152" s="13" t="s">
        <v>138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3" t="s">
        <v>80</v>
      </c>
      <c r="BK152" s="181">
        <f>ROUND(I152*H152,2)</f>
        <v>0</v>
      </c>
      <c r="BL152" s="13" t="s">
        <v>201</v>
      </c>
      <c r="BM152" s="13" t="s">
        <v>294</v>
      </c>
    </row>
    <row r="153" spans="2:65" s="1" customFormat="1" ht="16.5" customHeight="1">
      <c r="B153" s="30"/>
      <c r="C153" s="170" t="s">
        <v>295</v>
      </c>
      <c r="D153" s="170" t="s">
        <v>141</v>
      </c>
      <c r="E153" s="171" t="s">
        <v>296</v>
      </c>
      <c r="F153" s="172" t="s">
        <v>297</v>
      </c>
      <c r="G153" s="173" t="s">
        <v>144</v>
      </c>
      <c r="H153" s="174">
        <v>42.8</v>
      </c>
      <c r="I153" s="175"/>
      <c r="J153" s="176">
        <f>ROUND(I153*H153,2)</f>
        <v>0</v>
      </c>
      <c r="K153" s="172" t="s">
        <v>145</v>
      </c>
      <c r="L153" s="34"/>
      <c r="M153" s="177" t="s">
        <v>20</v>
      </c>
      <c r="N153" s="178" t="s">
        <v>43</v>
      </c>
      <c r="O153" s="56"/>
      <c r="P153" s="179">
        <f>O153*H153</f>
        <v>0</v>
      </c>
      <c r="Q153" s="179">
        <v>3.5000000000000001E-3</v>
      </c>
      <c r="R153" s="179">
        <f>Q153*H153</f>
        <v>0.14979999999999999</v>
      </c>
      <c r="S153" s="179">
        <v>0</v>
      </c>
      <c r="T153" s="180">
        <f>S153*H153</f>
        <v>0</v>
      </c>
      <c r="AR153" s="13" t="s">
        <v>201</v>
      </c>
      <c r="AT153" s="13" t="s">
        <v>141</v>
      </c>
      <c r="AU153" s="13" t="s">
        <v>82</v>
      </c>
      <c r="AY153" s="13" t="s">
        <v>138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3" t="s">
        <v>80</v>
      </c>
      <c r="BK153" s="181">
        <f>ROUND(I153*H153,2)</f>
        <v>0</v>
      </c>
      <c r="BL153" s="13" t="s">
        <v>201</v>
      </c>
      <c r="BM153" s="13" t="s">
        <v>298</v>
      </c>
    </row>
    <row r="154" spans="2:65" s="1" customFormat="1" ht="22.5" customHeight="1">
      <c r="B154" s="30"/>
      <c r="C154" s="170" t="s">
        <v>299</v>
      </c>
      <c r="D154" s="170" t="s">
        <v>141</v>
      </c>
      <c r="E154" s="171" t="s">
        <v>300</v>
      </c>
      <c r="F154" s="172" t="s">
        <v>301</v>
      </c>
      <c r="G154" s="173" t="s">
        <v>259</v>
      </c>
      <c r="H154" s="174">
        <v>0.17299999999999999</v>
      </c>
      <c r="I154" s="175"/>
      <c r="J154" s="176">
        <f>ROUND(I154*H154,2)</f>
        <v>0</v>
      </c>
      <c r="K154" s="172" t="s">
        <v>145</v>
      </c>
      <c r="L154" s="34"/>
      <c r="M154" s="177" t="s">
        <v>20</v>
      </c>
      <c r="N154" s="178" t="s">
        <v>43</v>
      </c>
      <c r="O154" s="56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13" t="s">
        <v>201</v>
      </c>
      <c r="AT154" s="13" t="s">
        <v>141</v>
      </c>
      <c r="AU154" s="13" t="s">
        <v>82</v>
      </c>
      <c r="AY154" s="13" t="s">
        <v>138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3" t="s">
        <v>80</v>
      </c>
      <c r="BK154" s="181">
        <f>ROUND(I154*H154,2)</f>
        <v>0</v>
      </c>
      <c r="BL154" s="13" t="s">
        <v>201</v>
      </c>
      <c r="BM154" s="13" t="s">
        <v>302</v>
      </c>
    </row>
    <row r="155" spans="2:65" s="10" customFormat="1" ht="22.9" customHeight="1">
      <c r="B155" s="154"/>
      <c r="C155" s="155"/>
      <c r="D155" s="156" t="s">
        <v>71</v>
      </c>
      <c r="E155" s="168" t="s">
        <v>303</v>
      </c>
      <c r="F155" s="168" t="s">
        <v>304</v>
      </c>
      <c r="G155" s="155"/>
      <c r="H155" s="155"/>
      <c r="I155" s="158"/>
      <c r="J155" s="169">
        <f>BK155</f>
        <v>0</v>
      </c>
      <c r="K155" s="155"/>
      <c r="L155" s="160"/>
      <c r="M155" s="161"/>
      <c r="N155" s="162"/>
      <c r="O155" s="162"/>
      <c r="P155" s="163">
        <f>SUM(P156:P162)</f>
        <v>0</v>
      </c>
      <c r="Q155" s="162"/>
      <c r="R155" s="163">
        <f>SUM(R156:R162)</f>
        <v>0.38875200000000004</v>
      </c>
      <c r="S155" s="162"/>
      <c r="T155" s="164">
        <f>SUM(T156:T162)</f>
        <v>0</v>
      </c>
      <c r="AR155" s="165" t="s">
        <v>82</v>
      </c>
      <c r="AT155" s="166" t="s">
        <v>71</v>
      </c>
      <c r="AU155" s="166" t="s">
        <v>80</v>
      </c>
      <c r="AY155" s="165" t="s">
        <v>138</v>
      </c>
      <c r="BK155" s="167">
        <f>SUM(BK156:BK162)</f>
        <v>0</v>
      </c>
    </row>
    <row r="156" spans="2:65" s="1" customFormat="1" ht="16.5" customHeight="1">
      <c r="B156" s="30"/>
      <c r="C156" s="170" t="s">
        <v>305</v>
      </c>
      <c r="D156" s="170" t="s">
        <v>141</v>
      </c>
      <c r="E156" s="171" t="s">
        <v>306</v>
      </c>
      <c r="F156" s="172" t="s">
        <v>307</v>
      </c>
      <c r="G156" s="173" t="s">
        <v>209</v>
      </c>
      <c r="H156" s="174">
        <v>56</v>
      </c>
      <c r="I156" s="175"/>
      <c r="J156" s="176">
        <f t="shared" ref="J156:J162" si="20">ROUND(I156*H156,2)</f>
        <v>0</v>
      </c>
      <c r="K156" s="172" t="s">
        <v>145</v>
      </c>
      <c r="L156" s="34"/>
      <c r="M156" s="177" t="s">
        <v>20</v>
      </c>
      <c r="N156" s="178" t="s">
        <v>43</v>
      </c>
      <c r="O156" s="56"/>
      <c r="P156" s="179">
        <f t="shared" ref="P156:P162" si="21">O156*H156</f>
        <v>0</v>
      </c>
      <c r="Q156" s="179">
        <v>4.4999999999999999E-4</v>
      </c>
      <c r="R156" s="179">
        <f t="shared" ref="R156:R162" si="22">Q156*H156</f>
        <v>2.52E-2</v>
      </c>
      <c r="S156" s="179">
        <v>0</v>
      </c>
      <c r="T156" s="180">
        <f t="shared" ref="T156:T162" si="23">S156*H156</f>
        <v>0</v>
      </c>
      <c r="AR156" s="13" t="s">
        <v>201</v>
      </c>
      <c r="AT156" s="13" t="s">
        <v>141</v>
      </c>
      <c r="AU156" s="13" t="s">
        <v>82</v>
      </c>
      <c r="AY156" s="13" t="s">
        <v>138</v>
      </c>
      <c r="BE156" s="181">
        <f t="shared" ref="BE156:BE162" si="24">IF(N156="základní",J156,0)</f>
        <v>0</v>
      </c>
      <c r="BF156" s="181">
        <f t="shared" ref="BF156:BF162" si="25">IF(N156="snížená",J156,0)</f>
        <v>0</v>
      </c>
      <c r="BG156" s="181">
        <f t="shared" ref="BG156:BG162" si="26">IF(N156="zákl. přenesená",J156,0)</f>
        <v>0</v>
      </c>
      <c r="BH156" s="181">
        <f t="shared" ref="BH156:BH162" si="27">IF(N156="sníž. přenesená",J156,0)</f>
        <v>0</v>
      </c>
      <c r="BI156" s="181">
        <f t="shared" ref="BI156:BI162" si="28">IF(N156="nulová",J156,0)</f>
        <v>0</v>
      </c>
      <c r="BJ156" s="13" t="s">
        <v>80</v>
      </c>
      <c r="BK156" s="181">
        <f t="shared" ref="BK156:BK162" si="29">ROUND(I156*H156,2)</f>
        <v>0</v>
      </c>
      <c r="BL156" s="13" t="s">
        <v>201</v>
      </c>
      <c r="BM156" s="13" t="s">
        <v>308</v>
      </c>
    </row>
    <row r="157" spans="2:65" s="1" customFormat="1" ht="22.5" customHeight="1">
      <c r="B157" s="30"/>
      <c r="C157" s="182" t="s">
        <v>309</v>
      </c>
      <c r="D157" s="182" t="s">
        <v>310</v>
      </c>
      <c r="E157" s="183" t="s">
        <v>311</v>
      </c>
      <c r="F157" s="184" t="s">
        <v>312</v>
      </c>
      <c r="G157" s="185" t="s">
        <v>144</v>
      </c>
      <c r="H157" s="186">
        <v>64.400000000000006</v>
      </c>
      <c r="I157" s="187"/>
      <c r="J157" s="188">
        <f t="shared" si="20"/>
        <v>0</v>
      </c>
      <c r="K157" s="184" t="s">
        <v>145</v>
      </c>
      <c r="L157" s="189"/>
      <c r="M157" s="190" t="s">
        <v>20</v>
      </c>
      <c r="N157" s="191" t="s">
        <v>43</v>
      </c>
      <c r="O157" s="56"/>
      <c r="P157" s="179">
        <f t="shared" si="21"/>
        <v>0</v>
      </c>
      <c r="Q157" s="179">
        <v>3.8800000000000002E-3</v>
      </c>
      <c r="R157" s="179">
        <f t="shared" si="22"/>
        <v>0.24987200000000004</v>
      </c>
      <c r="S157" s="179">
        <v>0</v>
      </c>
      <c r="T157" s="180">
        <f t="shared" si="23"/>
        <v>0</v>
      </c>
      <c r="AR157" s="13" t="s">
        <v>271</v>
      </c>
      <c r="AT157" s="13" t="s">
        <v>310</v>
      </c>
      <c r="AU157" s="13" t="s">
        <v>82</v>
      </c>
      <c r="AY157" s="13" t="s">
        <v>138</v>
      </c>
      <c r="BE157" s="181">
        <f t="shared" si="24"/>
        <v>0</v>
      </c>
      <c r="BF157" s="181">
        <f t="shared" si="25"/>
        <v>0</v>
      </c>
      <c r="BG157" s="181">
        <f t="shared" si="26"/>
        <v>0</v>
      </c>
      <c r="BH157" s="181">
        <f t="shared" si="27"/>
        <v>0</v>
      </c>
      <c r="BI157" s="181">
        <f t="shared" si="28"/>
        <v>0</v>
      </c>
      <c r="BJ157" s="13" t="s">
        <v>80</v>
      </c>
      <c r="BK157" s="181">
        <f t="shared" si="29"/>
        <v>0</v>
      </c>
      <c r="BL157" s="13" t="s">
        <v>201</v>
      </c>
      <c r="BM157" s="13" t="s">
        <v>313</v>
      </c>
    </row>
    <row r="158" spans="2:65" s="1" customFormat="1" ht="16.5" customHeight="1">
      <c r="B158" s="30"/>
      <c r="C158" s="170" t="s">
        <v>314</v>
      </c>
      <c r="D158" s="170" t="s">
        <v>141</v>
      </c>
      <c r="E158" s="171" t="s">
        <v>315</v>
      </c>
      <c r="F158" s="172" t="s">
        <v>316</v>
      </c>
      <c r="G158" s="173" t="s">
        <v>144</v>
      </c>
      <c r="H158" s="174">
        <v>56</v>
      </c>
      <c r="I158" s="175"/>
      <c r="J158" s="176">
        <f t="shared" si="20"/>
        <v>0</v>
      </c>
      <c r="K158" s="172" t="s">
        <v>145</v>
      </c>
      <c r="L158" s="34"/>
      <c r="M158" s="177" t="s">
        <v>20</v>
      </c>
      <c r="N158" s="178" t="s">
        <v>43</v>
      </c>
      <c r="O158" s="56"/>
      <c r="P158" s="179">
        <f t="shared" si="21"/>
        <v>0</v>
      </c>
      <c r="Q158" s="179">
        <v>3.0000000000000001E-5</v>
      </c>
      <c r="R158" s="179">
        <f t="shared" si="22"/>
        <v>1.6800000000000001E-3</v>
      </c>
      <c r="S158" s="179">
        <v>0</v>
      </c>
      <c r="T158" s="180">
        <f t="shared" si="23"/>
        <v>0</v>
      </c>
      <c r="AR158" s="13" t="s">
        <v>201</v>
      </c>
      <c r="AT158" s="13" t="s">
        <v>141</v>
      </c>
      <c r="AU158" s="13" t="s">
        <v>82</v>
      </c>
      <c r="AY158" s="13" t="s">
        <v>138</v>
      </c>
      <c r="BE158" s="181">
        <f t="shared" si="24"/>
        <v>0</v>
      </c>
      <c r="BF158" s="181">
        <f t="shared" si="25"/>
        <v>0</v>
      </c>
      <c r="BG158" s="181">
        <f t="shared" si="26"/>
        <v>0</v>
      </c>
      <c r="BH158" s="181">
        <f t="shared" si="27"/>
        <v>0</v>
      </c>
      <c r="BI158" s="181">
        <f t="shared" si="28"/>
        <v>0</v>
      </c>
      <c r="BJ158" s="13" t="s">
        <v>80</v>
      </c>
      <c r="BK158" s="181">
        <f t="shared" si="29"/>
        <v>0</v>
      </c>
      <c r="BL158" s="13" t="s">
        <v>201</v>
      </c>
      <c r="BM158" s="13" t="s">
        <v>317</v>
      </c>
    </row>
    <row r="159" spans="2:65" s="1" customFormat="1" ht="16.5" customHeight="1">
      <c r="B159" s="30"/>
      <c r="C159" s="182" t="s">
        <v>318</v>
      </c>
      <c r="D159" s="182" t="s">
        <v>310</v>
      </c>
      <c r="E159" s="183" t="s">
        <v>319</v>
      </c>
      <c r="F159" s="184" t="s">
        <v>320</v>
      </c>
      <c r="G159" s="185" t="s">
        <v>259</v>
      </c>
      <c r="H159" s="186">
        <v>0.112</v>
      </c>
      <c r="I159" s="187"/>
      <c r="J159" s="188">
        <f t="shared" si="20"/>
        <v>0</v>
      </c>
      <c r="K159" s="184" t="s">
        <v>145</v>
      </c>
      <c r="L159" s="189"/>
      <c r="M159" s="190" t="s">
        <v>20</v>
      </c>
      <c r="N159" s="191" t="s">
        <v>43</v>
      </c>
      <c r="O159" s="56"/>
      <c r="P159" s="179">
        <f t="shared" si="21"/>
        <v>0</v>
      </c>
      <c r="Q159" s="179">
        <v>1</v>
      </c>
      <c r="R159" s="179">
        <f t="shared" si="22"/>
        <v>0.112</v>
      </c>
      <c r="S159" s="179">
        <v>0</v>
      </c>
      <c r="T159" s="180">
        <f t="shared" si="23"/>
        <v>0</v>
      </c>
      <c r="AR159" s="13" t="s">
        <v>271</v>
      </c>
      <c r="AT159" s="13" t="s">
        <v>310</v>
      </c>
      <c r="AU159" s="13" t="s">
        <v>82</v>
      </c>
      <c r="AY159" s="13" t="s">
        <v>138</v>
      </c>
      <c r="BE159" s="181">
        <f t="shared" si="24"/>
        <v>0</v>
      </c>
      <c r="BF159" s="181">
        <f t="shared" si="25"/>
        <v>0</v>
      </c>
      <c r="BG159" s="181">
        <f t="shared" si="26"/>
        <v>0</v>
      </c>
      <c r="BH159" s="181">
        <f t="shared" si="27"/>
        <v>0</v>
      </c>
      <c r="BI159" s="181">
        <f t="shared" si="28"/>
        <v>0</v>
      </c>
      <c r="BJ159" s="13" t="s">
        <v>80</v>
      </c>
      <c r="BK159" s="181">
        <f t="shared" si="29"/>
        <v>0</v>
      </c>
      <c r="BL159" s="13" t="s">
        <v>201</v>
      </c>
      <c r="BM159" s="13" t="s">
        <v>321</v>
      </c>
    </row>
    <row r="160" spans="2:65" s="1" customFormat="1" ht="22.5" customHeight="1">
      <c r="B160" s="30"/>
      <c r="C160" s="170" t="s">
        <v>322</v>
      </c>
      <c r="D160" s="170" t="s">
        <v>141</v>
      </c>
      <c r="E160" s="171" t="s">
        <v>323</v>
      </c>
      <c r="F160" s="172" t="s">
        <v>324</v>
      </c>
      <c r="G160" s="173" t="s">
        <v>259</v>
      </c>
      <c r="H160" s="174">
        <v>0.38900000000000001</v>
      </c>
      <c r="I160" s="175"/>
      <c r="J160" s="176">
        <f t="shared" si="20"/>
        <v>0</v>
      </c>
      <c r="K160" s="172" t="s">
        <v>145</v>
      </c>
      <c r="L160" s="34"/>
      <c r="M160" s="177" t="s">
        <v>20</v>
      </c>
      <c r="N160" s="178" t="s">
        <v>43</v>
      </c>
      <c r="O160" s="56"/>
      <c r="P160" s="179">
        <f t="shared" si="21"/>
        <v>0</v>
      </c>
      <c r="Q160" s="179">
        <v>0</v>
      </c>
      <c r="R160" s="179">
        <f t="shared" si="22"/>
        <v>0</v>
      </c>
      <c r="S160" s="179">
        <v>0</v>
      </c>
      <c r="T160" s="180">
        <f t="shared" si="23"/>
        <v>0</v>
      </c>
      <c r="AR160" s="13" t="s">
        <v>201</v>
      </c>
      <c r="AT160" s="13" t="s">
        <v>141</v>
      </c>
      <c r="AU160" s="13" t="s">
        <v>82</v>
      </c>
      <c r="AY160" s="13" t="s">
        <v>138</v>
      </c>
      <c r="BE160" s="181">
        <f t="shared" si="24"/>
        <v>0</v>
      </c>
      <c r="BF160" s="181">
        <f t="shared" si="25"/>
        <v>0</v>
      </c>
      <c r="BG160" s="181">
        <f t="shared" si="26"/>
        <v>0</v>
      </c>
      <c r="BH160" s="181">
        <f t="shared" si="27"/>
        <v>0</v>
      </c>
      <c r="BI160" s="181">
        <f t="shared" si="28"/>
        <v>0</v>
      </c>
      <c r="BJ160" s="13" t="s">
        <v>80</v>
      </c>
      <c r="BK160" s="181">
        <f t="shared" si="29"/>
        <v>0</v>
      </c>
      <c r="BL160" s="13" t="s">
        <v>201</v>
      </c>
      <c r="BM160" s="13" t="s">
        <v>325</v>
      </c>
    </row>
    <row r="161" spans="2:65" s="1" customFormat="1" ht="16.5" customHeight="1">
      <c r="B161" s="30"/>
      <c r="C161" s="170" t="s">
        <v>326</v>
      </c>
      <c r="D161" s="170" t="s">
        <v>141</v>
      </c>
      <c r="E161" s="171" t="s">
        <v>327</v>
      </c>
      <c r="F161" s="172" t="s">
        <v>328</v>
      </c>
      <c r="G161" s="173" t="s">
        <v>144</v>
      </c>
      <c r="H161" s="174">
        <v>560</v>
      </c>
      <c r="I161" s="175"/>
      <c r="J161" s="176">
        <f t="shared" si="20"/>
        <v>0</v>
      </c>
      <c r="K161" s="172" t="s">
        <v>20</v>
      </c>
      <c r="L161" s="34"/>
      <c r="M161" s="177" t="s">
        <v>20</v>
      </c>
      <c r="N161" s="178" t="s">
        <v>43</v>
      </c>
      <c r="O161" s="56"/>
      <c r="P161" s="179">
        <f t="shared" si="21"/>
        <v>0</v>
      </c>
      <c r="Q161" s="179">
        <v>0</v>
      </c>
      <c r="R161" s="179">
        <f t="shared" si="22"/>
        <v>0</v>
      </c>
      <c r="S161" s="179">
        <v>0</v>
      </c>
      <c r="T161" s="180">
        <f t="shared" si="23"/>
        <v>0</v>
      </c>
      <c r="AR161" s="13" t="s">
        <v>201</v>
      </c>
      <c r="AT161" s="13" t="s">
        <v>141</v>
      </c>
      <c r="AU161" s="13" t="s">
        <v>82</v>
      </c>
      <c r="AY161" s="13" t="s">
        <v>138</v>
      </c>
      <c r="BE161" s="181">
        <f t="shared" si="24"/>
        <v>0</v>
      </c>
      <c r="BF161" s="181">
        <f t="shared" si="25"/>
        <v>0</v>
      </c>
      <c r="BG161" s="181">
        <f t="shared" si="26"/>
        <v>0</v>
      </c>
      <c r="BH161" s="181">
        <f t="shared" si="27"/>
        <v>0</v>
      </c>
      <c r="BI161" s="181">
        <f t="shared" si="28"/>
        <v>0</v>
      </c>
      <c r="BJ161" s="13" t="s">
        <v>80</v>
      </c>
      <c r="BK161" s="181">
        <f t="shared" si="29"/>
        <v>0</v>
      </c>
      <c r="BL161" s="13" t="s">
        <v>201</v>
      </c>
      <c r="BM161" s="13" t="s">
        <v>329</v>
      </c>
    </row>
    <row r="162" spans="2:65" s="1" customFormat="1" ht="16.5" customHeight="1">
      <c r="B162" s="30"/>
      <c r="C162" s="170" t="s">
        <v>330</v>
      </c>
      <c r="D162" s="170" t="s">
        <v>141</v>
      </c>
      <c r="E162" s="171" t="s">
        <v>331</v>
      </c>
      <c r="F162" s="172" t="s">
        <v>332</v>
      </c>
      <c r="G162" s="173" t="s">
        <v>333</v>
      </c>
      <c r="H162" s="174">
        <v>1</v>
      </c>
      <c r="I162" s="175"/>
      <c r="J162" s="176">
        <f t="shared" si="20"/>
        <v>0</v>
      </c>
      <c r="K162" s="172" t="s">
        <v>20</v>
      </c>
      <c r="L162" s="34"/>
      <c r="M162" s="177" t="s">
        <v>20</v>
      </c>
      <c r="N162" s="178" t="s">
        <v>43</v>
      </c>
      <c r="O162" s="56"/>
      <c r="P162" s="179">
        <f t="shared" si="21"/>
        <v>0</v>
      </c>
      <c r="Q162" s="179">
        <v>0</v>
      </c>
      <c r="R162" s="179">
        <f t="shared" si="22"/>
        <v>0</v>
      </c>
      <c r="S162" s="179">
        <v>0</v>
      </c>
      <c r="T162" s="180">
        <f t="shared" si="23"/>
        <v>0</v>
      </c>
      <c r="AR162" s="13" t="s">
        <v>201</v>
      </c>
      <c r="AT162" s="13" t="s">
        <v>141</v>
      </c>
      <c r="AU162" s="13" t="s">
        <v>82</v>
      </c>
      <c r="AY162" s="13" t="s">
        <v>138</v>
      </c>
      <c r="BE162" s="181">
        <f t="shared" si="24"/>
        <v>0</v>
      </c>
      <c r="BF162" s="181">
        <f t="shared" si="25"/>
        <v>0</v>
      </c>
      <c r="BG162" s="181">
        <f t="shared" si="26"/>
        <v>0</v>
      </c>
      <c r="BH162" s="181">
        <f t="shared" si="27"/>
        <v>0</v>
      </c>
      <c r="BI162" s="181">
        <f t="shared" si="28"/>
        <v>0</v>
      </c>
      <c r="BJ162" s="13" t="s">
        <v>80</v>
      </c>
      <c r="BK162" s="181">
        <f t="shared" si="29"/>
        <v>0</v>
      </c>
      <c r="BL162" s="13" t="s">
        <v>201</v>
      </c>
      <c r="BM162" s="13" t="s">
        <v>334</v>
      </c>
    </row>
    <row r="163" spans="2:65" s="10" customFormat="1" ht="22.9" customHeight="1">
      <c r="B163" s="154"/>
      <c r="C163" s="155"/>
      <c r="D163" s="156" t="s">
        <v>71</v>
      </c>
      <c r="E163" s="168" t="s">
        <v>335</v>
      </c>
      <c r="F163" s="168" t="s">
        <v>336</v>
      </c>
      <c r="G163" s="155"/>
      <c r="H163" s="155"/>
      <c r="I163" s="158"/>
      <c r="J163" s="169">
        <f>BK163</f>
        <v>0</v>
      </c>
      <c r="K163" s="155"/>
      <c r="L163" s="160"/>
      <c r="M163" s="161"/>
      <c r="N163" s="162"/>
      <c r="O163" s="162"/>
      <c r="P163" s="163">
        <f>SUM(P164:P169)</f>
        <v>0</v>
      </c>
      <c r="Q163" s="162"/>
      <c r="R163" s="163">
        <f>SUM(R164:R169)</f>
        <v>4.8579999999999998E-2</v>
      </c>
      <c r="S163" s="162"/>
      <c r="T163" s="164">
        <f>SUM(T164:T169)</f>
        <v>0</v>
      </c>
      <c r="AR163" s="165" t="s">
        <v>82</v>
      </c>
      <c r="AT163" s="166" t="s">
        <v>71</v>
      </c>
      <c r="AU163" s="166" t="s">
        <v>80</v>
      </c>
      <c r="AY163" s="165" t="s">
        <v>138</v>
      </c>
      <c r="BK163" s="167">
        <f>SUM(BK164:BK169)</f>
        <v>0</v>
      </c>
    </row>
    <row r="164" spans="2:65" s="1" customFormat="1" ht="16.5" customHeight="1">
      <c r="B164" s="30"/>
      <c r="C164" s="170" t="s">
        <v>337</v>
      </c>
      <c r="D164" s="170" t="s">
        <v>141</v>
      </c>
      <c r="E164" s="171" t="s">
        <v>338</v>
      </c>
      <c r="F164" s="172" t="s">
        <v>339</v>
      </c>
      <c r="G164" s="173" t="s">
        <v>209</v>
      </c>
      <c r="H164" s="174">
        <v>1</v>
      </c>
      <c r="I164" s="175"/>
      <c r="J164" s="176">
        <f t="shared" ref="J164:J169" si="30">ROUND(I164*H164,2)</f>
        <v>0</v>
      </c>
      <c r="K164" s="172" t="s">
        <v>145</v>
      </c>
      <c r="L164" s="34"/>
      <c r="M164" s="177" t="s">
        <v>20</v>
      </c>
      <c r="N164" s="178" t="s">
        <v>43</v>
      </c>
      <c r="O164" s="56"/>
      <c r="P164" s="179">
        <f t="shared" ref="P164:P169" si="31">O164*H164</f>
        <v>0</v>
      </c>
      <c r="Q164" s="179">
        <v>1.48E-3</v>
      </c>
      <c r="R164" s="179">
        <f t="shared" ref="R164:R169" si="32">Q164*H164</f>
        <v>1.48E-3</v>
      </c>
      <c r="S164" s="179">
        <v>0</v>
      </c>
      <c r="T164" s="180">
        <f t="shared" ref="T164:T169" si="33">S164*H164</f>
        <v>0</v>
      </c>
      <c r="AR164" s="13" t="s">
        <v>201</v>
      </c>
      <c r="AT164" s="13" t="s">
        <v>141</v>
      </c>
      <c r="AU164" s="13" t="s">
        <v>82</v>
      </c>
      <c r="AY164" s="13" t="s">
        <v>138</v>
      </c>
      <c r="BE164" s="181">
        <f t="shared" ref="BE164:BE169" si="34">IF(N164="základní",J164,0)</f>
        <v>0</v>
      </c>
      <c r="BF164" s="181">
        <f t="shared" ref="BF164:BF169" si="35">IF(N164="snížená",J164,0)</f>
        <v>0</v>
      </c>
      <c r="BG164" s="181">
        <f t="shared" ref="BG164:BG169" si="36">IF(N164="zákl. přenesená",J164,0)</f>
        <v>0</v>
      </c>
      <c r="BH164" s="181">
        <f t="shared" ref="BH164:BH169" si="37">IF(N164="sníž. přenesená",J164,0)</f>
        <v>0</v>
      </c>
      <c r="BI164" s="181">
        <f t="shared" ref="BI164:BI169" si="38">IF(N164="nulová",J164,0)</f>
        <v>0</v>
      </c>
      <c r="BJ164" s="13" t="s">
        <v>80</v>
      </c>
      <c r="BK164" s="181">
        <f t="shared" ref="BK164:BK169" si="39">ROUND(I164*H164,2)</f>
        <v>0</v>
      </c>
      <c r="BL164" s="13" t="s">
        <v>201</v>
      </c>
      <c r="BM164" s="13" t="s">
        <v>340</v>
      </c>
    </row>
    <row r="165" spans="2:65" s="1" customFormat="1" ht="16.5" customHeight="1">
      <c r="B165" s="30"/>
      <c r="C165" s="170" t="s">
        <v>341</v>
      </c>
      <c r="D165" s="170" t="s">
        <v>141</v>
      </c>
      <c r="E165" s="171" t="s">
        <v>342</v>
      </c>
      <c r="F165" s="172" t="s">
        <v>343</v>
      </c>
      <c r="G165" s="173" t="s">
        <v>209</v>
      </c>
      <c r="H165" s="174">
        <v>7</v>
      </c>
      <c r="I165" s="175"/>
      <c r="J165" s="176">
        <f t="shared" si="30"/>
        <v>0</v>
      </c>
      <c r="K165" s="172" t="s">
        <v>145</v>
      </c>
      <c r="L165" s="34"/>
      <c r="M165" s="177" t="s">
        <v>20</v>
      </c>
      <c r="N165" s="178" t="s">
        <v>43</v>
      </c>
      <c r="O165" s="56"/>
      <c r="P165" s="179">
        <f t="shared" si="31"/>
        <v>0</v>
      </c>
      <c r="Q165" s="179">
        <v>5.8199999999999997E-3</v>
      </c>
      <c r="R165" s="179">
        <f t="shared" si="32"/>
        <v>4.0739999999999998E-2</v>
      </c>
      <c r="S165" s="179">
        <v>0</v>
      </c>
      <c r="T165" s="180">
        <f t="shared" si="33"/>
        <v>0</v>
      </c>
      <c r="AR165" s="13" t="s">
        <v>201</v>
      </c>
      <c r="AT165" s="13" t="s">
        <v>141</v>
      </c>
      <c r="AU165" s="13" t="s">
        <v>82</v>
      </c>
      <c r="AY165" s="13" t="s">
        <v>138</v>
      </c>
      <c r="BE165" s="181">
        <f t="shared" si="34"/>
        <v>0</v>
      </c>
      <c r="BF165" s="181">
        <f t="shared" si="35"/>
        <v>0</v>
      </c>
      <c r="BG165" s="181">
        <f t="shared" si="36"/>
        <v>0</v>
      </c>
      <c r="BH165" s="181">
        <f t="shared" si="37"/>
        <v>0</v>
      </c>
      <c r="BI165" s="181">
        <f t="shared" si="38"/>
        <v>0</v>
      </c>
      <c r="BJ165" s="13" t="s">
        <v>80</v>
      </c>
      <c r="BK165" s="181">
        <f t="shared" si="39"/>
        <v>0</v>
      </c>
      <c r="BL165" s="13" t="s">
        <v>201</v>
      </c>
      <c r="BM165" s="13" t="s">
        <v>344</v>
      </c>
    </row>
    <row r="166" spans="2:65" s="1" customFormat="1" ht="16.5" customHeight="1">
      <c r="B166" s="30"/>
      <c r="C166" s="170" t="s">
        <v>345</v>
      </c>
      <c r="D166" s="170" t="s">
        <v>141</v>
      </c>
      <c r="E166" s="171" t="s">
        <v>346</v>
      </c>
      <c r="F166" s="172" t="s">
        <v>347</v>
      </c>
      <c r="G166" s="173" t="s">
        <v>209</v>
      </c>
      <c r="H166" s="174">
        <v>1</v>
      </c>
      <c r="I166" s="175"/>
      <c r="J166" s="176">
        <f t="shared" si="30"/>
        <v>0</v>
      </c>
      <c r="K166" s="172" t="s">
        <v>145</v>
      </c>
      <c r="L166" s="34"/>
      <c r="M166" s="177" t="s">
        <v>20</v>
      </c>
      <c r="N166" s="178" t="s">
        <v>43</v>
      </c>
      <c r="O166" s="56"/>
      <c r="P166" s="179">
        <f t="shared" si="31"/>
        <v>0</v>
      </c>
      <c r="Q166" s="179">
        <v>1.0200000000000001E-3</v>
      </c>
      <c r="R166" s="179">
        <f t="shared" si="32"/>
        <v>1.0200000000000001E-3</v>
      </c>
      <c r="S166" s="179">
        <v>0</v>
      </c>
      <c r="T166" s="180">
        <f t="shared" si="33"/>
        <v>0</v>
      </c>
      <c r="AR166" s="13" t="s">
        <v>201</v>
      </c>
      <c r="AT166" s="13" t="s">
        <v>141</v>
      </c>
      <c r="AU166" s="13" t="s">
        <v>82</v>
      </c>
      <c r="AY166" s="13" t="s">
        <v>138</v>
      </c>
      <c r="BE166" s="181">
        <f t="shared" si="34"/>
        <v>0</v>
      </c>
      <c r="BF166" s="181">
        <f t="shared" si="35"/>
        <v>0</v>
      </c>
      <c r="BG166" s="181">
        <f t="shared" si="36"/>
        <v>0</v>
      </c>
      <c r="BH166" s="181">
        <f t="shared" si="37"/>
        <v>0</v>
      </c>
      <c r="BI166" s="181">
        <f t="shared" si="38"/>
        <v>0</v>
      </c>
      <c r="BJ166" s="13" t="s">
        <v>80</v>
      </c>
      <c r="BK166" s="181">
        <f t="shared" si="39"/>
        <v>0</v>
      </c>
      <c r="BL166" s="13" t="s">
        <v>201</v>
      </c>
      <c r="BM166" s="13" t="s">
        <v>348</v>
      </c>
    </row>
    <row r="167" spans="2:65" s="1" customFormat="1" ht="16.5" customHeight="1">
      <c r="B167" s="30"/>
      <c r="C167" s="170" t="s">
        <v>349</v>
      </c>
      <c r="D167" s="170" t="s">
        <v>141</v>
      </c>
      <c r="E167" s="171" t="s">
        <v>350</v>
      </c>
      <c r="F167" s="172" t="s">
        <v>351</v>
      </c>
      <c r="G167" s="173" t="s">
        <v>209</v>
      </c>
      <c r="H167" s="174">
        <v>2</v>
      </c>
      <c r="I167" s="175"/>
      <c r="J167" s="176">
        <f t="shared" si="30"/>
        <v>0</v>
      </c>
      <c r="K167" s="172" t="s">
        <v>145</v>
      </c>
      <c r="L167" s="34"/>
      <c r="M167" s="177" t="s">
        <v>20</v>
      </c>
      <c r="N167" s="178" t="s">
        <v>43</v>
      </c>
      <c r="O167" s="56"/>
      <c r="P167" s="179">
        <f t="shared" si="31"/>
        <v>0</v>
      </c>
      <c r="Q167" s="179">
        <v>2.6700000000000001E-3</v>
      </c>
      <c r="R167" s="179">
        <f t="shared" si="32"/>
        <v>5.3400000000000001E-3</v>
      </c>
      <c r="S167" s="179">
        <v>0</v>
      </c>
      <c r="T167" s="180">
        <f t="shared" si="33"/>
        <v>0</v>
      </c>
      <c r="AR167" s="13" t="s">
        <v>201</v>
      </c>
      <c r="AT167" s="13" t="s">
        <v>141</v>
      </c>
      <c r="AU167" s="13" t="s">
        <v>82</v>
      </c>
      <c r="AY167" s="13" t="s">
        <v>138</v>
      </c>
      <c r="BE167" s="181">
        <f t="shared" si="34"/>
        <v>0</v>
      </c>
      <c r="BF167" s="181">
        <f t="shared" si="35"/>
        <v>0</v>
      </c>
      <c r="BG167" s="181">
        <f t="shared" si="36"/>
        <v>0</v>
      </c>
      <c r="BH167" s="181">
        <f t="shared" si="37"/>
        <v>0</v>
      </c>
      <c r="BI167" s="181">
        <f t="shared" si="38"/>
        <v>0</v>
      </c>
      <c r="BJ167" s="13" t="s">
        <v>80</v>
      </c>
      <c r="BK167" s="181">
        <f t="shared" si="39"/>
        <v>0</v>
      </c>
      <c r="BL167" s="13" t="s">
        <v>201</v>
      </c>
      <c r="BM167" s="13" t="s">
        <v>352</v>
      </c>
    </row>
    <row r="168" spans="2:65" s="1" customFormat="1" ht="22.5" customHeight="1">
      <c r="B168" s="30"/>
      <c r="C168" s="170" t="s">
        <v>353</v>
      </c>
      <c r="D168" s="170" t="s">
        <v>141</v>
      </c>
      <c r="E168" s="171" t="s">
        <v>354</v>
      </c>
      <c r="F168" s="172" t="s">
        <v>355</v>
      </c>
      <c r="G168" s="173" t="s">
        <v>259</v>
      </c>
      <c r="H168" s="174">
        <v>4.9000000000000002E-2</v>
      </c>
      <c r="I168" s="175"/>
      <c r="J168" s="176">
        <f t="shared" si="30"/>
        <v>0</v>
      </c>
      <c r="K168" s="172" t="s">
        <v>145</v>
      </c>
      <c r="L168" s="34"/>
      <c r="M168" s="177" t="s">
        <v>20</v>
      </c>
      <c r="N168" s="178" t="s">
        <v>43</v>
      </c>
      <c r="O168" s="56"/>
      <c r="P168" s="179">
        <f t="shared" si="31"/>
        <v>0</v>
      </c>
      <c r="Q168" s="179">
        <v>0</v>
      </c>
      <c r="R168" s="179">
        <f t="shared" si="32"/>
        <v>0</v>
      </c>
      <c r="S168" s="179">
        <v>0</v>
      </c>
      <c r="T168" s="180">
        <f t="shared" si="33"/>
        <v>0</v>
      </c>
      <c r="AR168" s="13" t="s">
        <v>201</v>
      </c>
      <c r="AT168" s="13" t="s">
        <v>141</v>
      </c>
      <c r="AU168" s="13" t="s">
        <v>82</v>
      </c>
      <c r="AY168" s="13" t="s">
        <v>138</v>
      </c>
      <c r="BE168" s="181">
        <f t="shared" si="34"/>
        <v>0</v>
      </c>
      <c r="BF168" s="181">
        <f t="shared" si="35"/>
        <v>0</v>
      </c>
      <c r="BG168" s="181">
        <f t="shared" si="36"/>
        <v>0</v>
      </c>
      <c r="BH168" s="181">
        <f t="shared" si="37"/>
        <v>0</v>
      </c>
      <c r="BI168" s="181">
        <f t="shared" si="38"/>
        <v>0</v>
      </c>
      <c r="BJ168" s="13" t="s">
        <v>80</v>
      </c>
      <c r="BK168" s="181">
        <f t="shared" si="39"/>
        <v>0</v>
      </c>
      <c r="BL168" s="13" t="s">
        <v>201</v>
      </c>
      <c r="BM168" s="13" t="s">
        <v>356</v>
      </c>
    </row>
    <row r="169" spans="2:65" s="1" customFormat="1" ht="16.5" customHeight="1">
      <c r="B169" s="30"/>
      <c r="C169" s="170" t="s">
        <v>357</v>
      </c>
      <c r="D169" s="170" t="s">
        <v>141</v>
      </c>
      <c r="E169" s="171" t="s">
        <v>358</v>
      </c>
      <c r="F169" s="172" t="s">
        <v>359</v>
      </c>
      <c r="G169" s="173" t="s">
        <v>333</v>
      </c>
      <c r="H169" s="174">
        <v>1</v>
      </c>
      <c r="I169" s="175"/>
      <c r="J169" s="176">
        <f t="shared" si="30"/>
        <v>0</v>
      </c>
      <c r="K169" s="172" t="s">
        <v>20</v>
      </c>
      <c r="L169" s="34"/>
      <c r="M169" s="177" t="s">
        <v>20</v>
      </c>
      <c r="N169" s="178" t="s">
        <v>43</v>
      </c>
      <c r="O169" s="56"/>
      <c r="P169" s="179">
        <f t="shared" si="31"/>
        <v>0</v>
      </c>
      <c r="Q169" s="179">
        <v>0</v>
      </c>
      <c r="R169" s="179">
        <f t="shared" si="32"/>
        <v>0</v>
      </c>
      <c r="S169" s="179">
        <v>0</v>
      </c>
      <c r="T169" s="180">
        <f t="shared" si="33"/>
        <v>0</v>
      </c>
      <c r="AR169" s="13" t="s">
        <v>201</v>
      </c>
      <c r="AT169" s="13" t="s">
        <v>141</v>
      </c>
      <c r="AU169" s="13" t="s">
        <v>82</v>
      </c>
      <c r="AY169" s="13" t="s">
        <v>138</v>
      </c>
      <c r="BE169" s="181">
        <f t="shared" si="34"/>
        <v>0</v>
      </c>
      <c r="BF169" s="181">
        <f t="shared" si="35"/>
        <v>0</v>
      </c>
      <c r="BG169" s="181">
        <f t="shared" si="36"/>
        <v>0</v>
      </c>
      <c r="BH169" s="181">
        <f t="shared" si="37"/>
        <v>0</v>
      </c>
      <c r="BI169" s="181">
        <f t="shared" si="38"/>
        <v>0</v>
      </c>
      <c r="BJ169" s="13" t="s">
        <v>80</v>
      </c>
      <c r="BK169" s="181">
        <f t="shared" si="39"/>
        <v>0</v>
      </c>
      <c r="BL169" s="13" t="s">
        <v>201</v>
      </c>
      <c r="BM169" s="13" t="s">
        <v>360</v>
      </c>
    </row>
    <row r="170" spans="2:65" s="10" customFormat="1" ht="22.9" customHeight="1">
      <c r="B170" s="154"/>
      <c r="C170" s="155"/>
      <c r="D170" s="156" t="s">
        <v>71</v>
      </c>
      <c r="E170" s="168" t="s">
        <v>361</v>
      </c>
      <c r="F170" s="168" t="s">
        <v>362</v>
      </c>
      <c r="G170" s="155"/>
      <c r="H170" s="155"/>
      <c r="I170" s="158"/>
      <c r="J170" s="169">
        <f>BK170</f>
        <v>0</v>
      </c>
      <c r="K170" s="155"/>
      <c r="L170" s="160"/>
      <c r="M170" s="161"/>
      <c r="N170" s="162"/>
      <c r="O170" s="162"/>
      <c r="P170" s="163">
        <f>SUM(P171:P191)</f>
        <v>0</v>
      </c>
      <c r="Q170" s="162"/>
      <c r="R170" s="163">
        <f>SUM(R171:R191)</f>
        <v>0.99324999999999997</v>
      </c>
      <c r="S170" s="162"/>
      <c r="T170" s="164">
        <f>SUM(T171:T191)</f>
        <v>1.4397949999999999</v>
      </c>
      <c r="AR170" s="165" t="s">
        <v>82</v>
      </c>
      <c r="AT170" s="166" t="s">
        <v>71</v>
      </c>
      <c r="AU170" s="166" t="s">
        <v>80</v>
      </c>
      <c r="AY170" s="165" t="s">
        <v>138</v>
      </c>
      <c r="BK170" s="167">
        <f>SUM(BK171:BK191)</f>
        <v>0</v>
      </c>
    </row>
    <row r="171" spans="2:65" s="1" customFormat="1" ht="16.5" customHeight="1">
      <c r="B171" s="30"/>
      <c r="C171" s="170" t="s">
        <v>363</v>
      </c>
      <c r="D171" s="170" t="s">
        <v>141</v>
      </c>
      <c r="E171" s="171" t="s">
        <v>364</v>
      </c>
      <c r="F171" s="172" t="s">
        <v>365</v>
      </c>
      <c r="G171" s="173" t="s">
        <v>366</v>
      </c>
      <c r="H171" s="174">
        <v>390.5</v>
      </c>
      <c r="I171" s="175"/>
      <c r="J171" s="176">
        <f t="shared" ref="J171:J191" si="40">ROUND(I171*H171,2)</f>
        <v>0</v>
      </c>
      <c r="K171" s="172" t="s">
        <v>145</v>
      </c>
      <c r="L171" s="34"/>
      <c r="M171" s="177" t="s">
        <v>20</v>
      </c>
      <c r="N171" s="178" t="s">
        <v>43</v>
      </c>
      <c r="O171" s="56"/>
      <c r="P171" s="179">
        <f t="shared" ref="P171:P191" si="41">O171*H171</f>
        <v>0</v>
      </c>
      <c r="Q171" s="179">
        <v>0</v>
      </c>
      <c r="R171" s="179">
        <f t="shared" ref="R171:R191" si="42">Q171*H171</f>
        <v>0</v>
      </c>
      <c r="S171" s="179">
        <v>2.1299999999999999E-3</v>
      </c>
      <c r="T171" s="180">
        <f t="shared" ref="T171:T191" si="43">S171*H171</f>
        <v>0.83176499999999998</v>
      </c>
      <c r="AR171" s="13" t="s">
        <v>201</v>
      </c>
      <c r="AT171" s="13" t="s">
        <v>141</v>
      </c>
      <c r="AU171" s="13" t="s">
        <v>82</v>
      </c>
      <c r="AY171" s="13" t="s">
        <v>138</v>
      </c>
      <c r="BE171" s="181">
        <f t="shared" ref="BE171:BE191" si="44">IF(N171="základní",J171,0)</f>
        <v>0</v>
      </c>
      <c r="BF171" s="181">
        <f t="shared" ref="BF171:BF191" si="45">IF(N171="snížená",J171,0)</f>
        <v>0</v>
      </c>
      <c r="BG171" s="181">
        <f t="shared" ref="BG171:BG191" si="46">IF(N171="zákl. přenesená",J171,0)</f>
        <v>0</v>
      </c>
      <c r="BH171" s="181">
        <f t="shared" ref="BH171:BH191" si="47">IF(N171="sníž. přenesená",J171,0)</f>
        <v>0</v>
      </c>
      <c r="BI171" s="181">
        <f t="shared" ref="BI171:BI191" si="48">IF(N171="nulová",J171,0)</f>
        <v>0</v>
      </c>
      <c r="BJ171" s="13" t="s">
        <v>80</v>
      </c>
      <c r="BK171" s="181">
        <f t="shared" ref="BK171:BK191" si="49">ROUND(I171*H171,2)</f>
        <v>0</v>
      </c>
      <c r="BL171" s="13" t="s">
        <v>201</v>
      </c>
      <c r="BM171" s="13" t="s">
        <v>367</v>
      </c>
    </row>
    <row r="172" spans="2:65" s="1" customFormat="1" ht="16.5" customHeight="1">
      <c r="B172" s="30"/>
      <c r="C172" s="170" t="s">
        <v>368</v>
      </c>
      <c r="D172" s="170" t="s">
        <v>141</v>
      </c>
      <c r="E172" s="171" t="s">
        <v>369</v>
      </c>
      <c r="F172" s="172" t="s">
        <v>370</v>
      </c>
      <c r="G172" s="173" t="s">
        <v>366</v>
      </c>
      <c r="H172" s="174">
        <v>29</v>
      </c>
      <c r="I172" s="175"/>
      <c r="J172" s="176">
        <f t="shared" si="40"/>
        <v>0</v>
      </c>
      <c r="K172" s="172" t="s">
        <v>145</v>
      </c>
      <c r="L172" s="34"/>
      <c r="M172" s="177" t="s">
        <v>20</v>
      </c>
      <c r="N172" s="178" t="s">
        <v>43</v>
      </c>
      <c r="O172" s="56"/>
      <c r="P172" s="179">
        <f t="shared" si="41"/>
        <v>0</v>
      </c>
      <c r="Q172" s="179">
        <v>0</v>
      </c>
      <c r="R172" s="179">
        <f t="shared" si="42"/>
        <v>0</v>
      </c>
      <c r="S172" s="179">
        <v>4.9699999999999996E-3</v>
      </c>
      <c r="T172" s="180">
        <f t="shared" si="43"/>
        <v>0.14412999999999998</v>
      </c>
      <c r="AR172" s="13" t="s">
        <v>201</v>
      </c>
      <c r="AT172" s="13" t="s">
        <v>141</v>
      </c>
      <c r="AU172" s="13" t="s">
        <v>82</v>
      </c>
      <c r="AY172" s="13" t="s">
        <v>138</v>
      </c>
      <c r="BE172" s="181">
        <f t="shared" si="44"/>
        <v>0</v>
      </c>
      <c r="BF172" s="181">
        <f t="shared" si="45"/>
        <v>0</v>
      </c>
      <c r="BG172" s="181">
        <f t="shared" si="46"/>
        <v>0</v>
      </c>
      <c r="BH172" s="181">
        <f t="shared" si="47"/>
        <v>0</v>
      </c>
      <c r="BI172" s="181">
        <f t="shared" si="48"/>
        <v>0</v>
      </c>
      <c r="BJ172" s="13" t="s">
        <v>80</v>
      </c>
      <c r="BK172" s="181">
        <f t="shared" si="49"/>
        <v>0</v>
      </c>
      <c r="BL172" s="13" t="s">
        <v>201</v>
      </c>
      <c r="BM172" s="13" t="s">
        <v>371</v>
      </c>
    </row>
    <row r="173" spans="2:65" s="1" customFormat="1" ht="16.5" customHeight="1">
      <c r="B173" s="30"/>
      <c r="C173" s="170" t="s">
        <v>372</v>
      </c>
      <c r="D173" s="170" t="s">
        <v>141</v>
      </c>
      <c r="E173" s="171" t="s">
        <v>373</v>
      </c>
      <c r="F173" s="172" t="s">
        <v>374</v>
      </c>
      <c r="G173" s="173" t="s">
        <v>366</v>
      </c>
      <c r="H173" s="174">
        <v>67.5</v>
      </c>
      <c r="I173" s="175"/>
      <c r="J173" s="176">
        <f t="shared" si="40"/>
        <v>0</v>
      </c>
      <c r="K173" s="172" t="s">
        <v>145</v>
      </c>
      <c r="L173" s="34"/>
      <c r="M173" s="177" t="s">
        <v>20</v>
      </c>
      <c r="N173" s="178" t="s">
        <v>43</v>
      </c>
      <c r="O173" s="56"/>
      <c r="P173" s="179">
        <f t="shared" si="41"/>
        <v>0</v>
      </c>
      <c r="Q173" s="179">
        <v>0</v>
      </c>
      <c r="R173" s="179">
        <f t="shared" si="42"/>
        <v>0</v>
      </c>
      <c r="S173" s="179">
        <v>6.7000000000000002E-3</v>
      </c>
      <c r="T173" s="180">
        <f t="shared" si="43"/>
        <v>0.45225000000000004</v>
      </c>
      <c r="AR173" s="13" t="s">
        <v>201</v>
      </c>
      <c r="AT173" s="13" t="s">
        <v>141</v>
      </c>
      <c r="AU173" s="13" t="s">
        <v>82</v>
      </c>
      <c r="AY173" s="13" t="s">
        <v>138</v>
      </c>
      <c r="BE173" s="181">
        <f t="shared" si="44"/>
        <v>0</v>
      </c>
      <c r="BF173" s="181">
        <f t="shared" si="45"/>
        <v>0</v>
      </c>
      <c r="BG173" s="181">
        <f t="shared" si="46"/>
        <v>0</v>
      </c>
      <c r="BH173" s="181">
        <f t="shared" si="47"/>
        <v>0</v>
      </c>
      <c r="BI173" s="181">
        <f t="shared" si="48"/>
        <v>0</v>
      </c>
      <c r="BJ173" s="13" t="s">
        <v>80</v>
      </c>
      <c r="BK173" s="181">
        <f t="shared" si="49"/>
        <v>0</v>
      </c>
      <c r="BL173" s="13" t="s">
        <v>201</v>
      </c>
      <c r="BM173" s="13" t="s">
        <v>375</v>
      </c>
    </row>
    <row r="174" spans="2:65" s="1" customFormat="1" ht="16.5" customHeight="1">
      <c r="B174" s="30"/>
      <c r="C174" s="170" t="s">
        <v>376</v>
      </c>
      <c r="D174" s="170" t="s">
        <v>141</v>
      </c>
      <c r="E174" s="171" t="s">
        <v>377</v>
      </c>
      <c r="F174" s="172" t="s">
        <v>378</v>
      </c>
      <c r="G174" s="173" t="s">
        <v>366</v>
      </c>
      <c r="H174" s="174">
        <v>196</v>
      </c>
      <c r="I174" s="175"/>
      <c r="J174" s="176">
        <f t="shared" si="40"/>
        <v>0</v>
      </c>
      <c r="K174" s="172" t="s">
        <v>145</v>
      </c>
      <c r="L174" s="34"/>
      <c r="M174" s="177" t="s">
        <v>20</v>
      </c>
      <c r="N174" s="178" t="s">
        <v>43</v>
      </c>
      <c r="O174" s="56"/>
      <c r="P174" s="179">
        <f t="shared" si="41"/>
        <v>0</v>
      </c>
      <c r="Q174" s="179">
        <v>7.7999999999999999E-4</v>
      </c>
      <c r="R174" s="179">
        <f t="shared" si="42"/>
        <v>0.15287999999999999</v>
      </c>
      <c r="S174" s="179">
        <v>0</v>
      </c>
      <c r="T174" s="180">
        <f t="shared" si="43"/>
        <v>0</v>
      </c>
      <c r="AR174" s="13" t="s">
        <v>201</v>
      </c>
      <c r="AT174" s="13" t="s">
        <v>141</v>
      </c>
      <c r="AU174" s="13" t="s">
        <v>82</v>
      </c>
      <c r="AY174" s="13" t="s">
        <v>138</v>
      </c>
      <c r="BE174" s="181">
        <f t="shared" si="44"/>
        <v>0</v>
      </c>
      <c r="BF174" s="181">
        <f t="shared" si="45"/>
        <v>0</v>
      </c>
      <c r="BG174" s="181">
        <f t="shared" si="46"/>
        <v>0</v>
      </c>
      <c r="BH174" s="181">
        <f t="shared" si="47"/>
        <v>0</v>
      </c>
      <c r="BI174" s="181">
        <f t="shared" si="48"/>
        <v>0</v>
      </c>
      <c r="BJ174" s="13" t="s">
        <v>80</v>
      </c>
      <c r="BK174" s="181">
        <f t="shared" si="49"/>
        <v>0</v>
      </c>
      <c r="BL174" s="13" t="s">
        <v>201</v>
      </c>
      <c r="BM174" s="13" t="s">
        <v>379</v>
      </c>
    </row>
    <row r="175" spans="2:65" s="1" customFormat="1" ht="16.5" customHeight="1">
      <c r="B175" s="30"/>
      <c r="C175" s="170" t="s">
        <v>380</v>
      </c>
      <c r="D175" s="170" t="s">
        <v>141</v>
      </c>
      <c r="E175" s="171" t="s">
        <v>381</v>
      </c>
      <c r="F175" s="172" t="s">
        <v>382</v>
      </c>
      <c r="G175" s="173" t="s">
        <v>366</v>
      </c>
      <c r="H175" s="174">
        <v>140.5</v>
      </c>
      <c r="I175" s="175"/>
      <c r="J175" s="176">
        <f t="shared" si="40"/>
        <v>0</v>
      </c>
      <c r="K175" s="172" t="s">
        <v>145</v>
      </c>
      <c r="L175" s="34"/>
      <c r="M175" s="177" t="s">
        <v>20</v>
      </c>
      <c r="N175" s="178" t="s">
        <v>43</v>
      </c>
      <c r="O175" s="56"/>
      <c r="P175" s="179">
        <f t="shared" si="41"/>
        <v>0</v>
      </c>
      <c r="Q175" s="179">
        <v>9.6000000000000002E-4</v>
      </c>
      <c r="R175" s="179">
        <f t="shared" si="42"/>
        <v>0.13488</v>
      </c>
      <c r="S175" s="179">
        <v>0</v>
      </c>
      <c r="T175" s="180">
        <f t="shared" si="43"/>
        <v>0</v>
      </c>
      <c r="AR175" s="13" t="s">
        <v>201</v>
      </c>
      <c r="AT175" s="13" t="s">
        <v>141</v>
      </c>
      <c r="AU175" s="13" t="s">
        <v>82</v>
      </c>
      <c r="AY175" s="13" t="s">
        <v>138</v>
      </c>
      <c r="BE175" s="181">
        <f t="shared" si="44"/>
        <v>0</v>
      </c>
      <c r="BF175" s="181">
        <f t="shared" si="45"/>
        <v>0</v>
      </c>
      <c r="BG175" s="181">
        <f t="shared" si="46"/>
        <v>0</v>
      </c>
      <c r="BH175" s="181">
        <f t="shared" si="47"/>
        <v>0</v>
      </c>
      <c r="BI175" s="181">
        <f t="shared" si="48"/>
        <v>0</v>
      </c>
      <c r="BJ175" s="13" t="s">
        <v>80</v>
      </c>
      <c r="BK175" s="181">
        <f t="shared" si="49"/>
        <v>0</v>
      </c>
      <c r="BL175" s="13" t="s">
        <v>201</v>
      </c>
      <c r="BM175" s="13" t="s">
        <v>383</v>
      </c>
    </row>
    <row r="176" spans="2:65" s="1" customFormat="1" ht="16.5" customHeight="1">
      <c r="B176" s="30"/>
      <c r="C176" s="170" t="s">
        <v>384</v>
      </c>
      <c r="D176" s="170" t="s">
        <v>141</v>
      </c>
      <c r="E176" s="171" t="s">
        <v>385</v>
      </c>
      <c r="F176" s="172" t="s">
        <v>386</v>
      </c>
      <c r="G176" s="173" t="s">
        <v>366</v>
      </c>
      <c r="H176" s="174">
        <v>64</v>
      </c>
      <c r="I176" s="175"/>
      <c r="J176" s="176">
        <f t="shared" si="40"/>
        <v>0</v>
      </c>
      <c r="K176" s="172" t="s">
        <v>145</v>
      </c>
      <c r="L176" s="34"/>
      <c r="M176" s="177" t="s">
        <v>20</v>
      </c>
      <c r="N176" s="178" t="s">
        <v>43</v>
      </c>
      <c r="O176" s="56"/>
      <c r="P176" s="179">
        <f t="shared" si="41"/>
        <v>0</v>
      </c>
      <c r="Q176" s="179">
        <v>1.25E-3</v>
      </c>
      <c r="R176" s="179">
        <f t="shared" si="42"/>
        <v>0.08</v>
      </c>
      <c r="S176" s="179">
        <v>0</v>
      </c>
      <c r="T176" s="180">
        <f t="shared" si="43"/>
        <v>0</v>
      </c>
      <c r="AR176" s="13" t="s">
        <v>201</v>
      </c>
      <c r="AT176" s="13" t="s">
        <v>141</v>
      </c>
      <c r="AU176" s="13" t="s">
        <v>82</v>
      </c>
      <c r="AY176" s="13" t="s">
        <v>138</v>
      </c>
      <c r="BE176" s="181">
        <f t="shared" si="44"/>
        <v>0</v>
      </c>
      <c r="BF176" s="181">
        <f t="shared" si="45"/>
        <v>0</v>
      </c>
      <c r="BG176" s="181">
        <f t="shared" si="46"/>
        <v>0</v>
      </c>
      <c r="BH176" s="181">
        <f t="shared" si="47"/>
        <v>0</v>
      </c>
      <c r="BI176" s="181">
        <f t="shared" si="48"/>
        <v>0</v>
      </c>
      <c r="BJ176" s="13" t="s">
        <v>80</v>
      </c>
      <c r="BK176" s="181">
        <f t="shared" si="49"/>
        <v>0</v>
      </c>
      <c r="BL176" s="13" t="s">
        <v>201</v>
      </c>
      <c r="BM176" s="13" t="s">
        <v>387</v>
      </c>
    </row>
    <row r="177" spans="2:65" s="1" customFormat="1" ht="16.5" customHeight="1">
      <c r="B177" s="30"/>
      <c r="C177" s="170" t="s">
        <v>388</v>
      </c>
      <c r="D177" s="170" t="s">
        <v>141</v>
      </c>
      <c r="E177" s="171" t="s">
        <v>389</v>
      </c>
      <c r="F177" s="172" t="s">
        <v>390</v>
      </c>
      <c r="G177" s="173" t="s">
        <v>366</v>
      </c>
      <c r="H177" s="174">
        <v>29</v>
      </c>
      <c r="I177" s="175"/>
      <c r="J177" s="176">
        <f t="shared" si="40"/>
        <v>0</v>
      </c>
      <c r="K177" s="172" t="s">
        <v>145</v>
      </c>
      <c r="L177" s="34"/>
      <c r="M177" s="177" t="s">
        <v>20</v>
      </c>
      <c r="N177" s="178" t="s">
        <v>43</v>
      </c>
      <c r="O177" s="56"/>
      <c r="P177" s="179">
        <f t="shared" si="41"/>
        <v>0</v>
      </c>
      <c r="Q177" s="179">
        <v>2.5600000000000002E-3</v>
      </c>
      <c r="R177" s="179">
        <f t="shared" si="42"/>
        <v>7.424E-2</v>
      </c>
      <c r="S177" s="179">
        <v>0</v>
      </c>
      <c r="T177" s="180">
        <f t="shared" si="43"/>
        <v>0</v>
      </c>
      <c r="AR177" s="13" t="s">
        <v>201</v>
      </c>
      <c r="AT177" s="13" t="s">
        <v>141</v>
      </c>
      <c r="AU177" s="13" t="s">
        <v>82</v>
      </c>
      <c r="AY177" s="13" t="s">
        <v>138</v>
      </c>
      <c r="BE177" s="181">
        <f t="shared" si="44"/>
        <v>0</v>
      </c>
      <c r="BF177" s="181">
        <f t="shared" si="45"/>
        <v>0</v>
      </c>
      <c r="BG177" s="181">
        <f t="shared" si="46"/>
        <v>0</v>
      </c>
      <c r="BH177" s="181">
        <f t="shared" si="47"/>
        <v>0</v>
      </c>
      <c r="BI177" s="181">
        <f t="shared" si="48"/>
        <v>0</v>
      </c>
      <c r="BJ177" s="13" t="s">
        <v>80</v>
      </c>
      <c r="BK177" s="181">
        <f t="shared" si="49"/>
        <v>0</v>
      </c>
      <c r="BL177" s="13" t="s">
        <v>201</v>
      </c>
      <c r="BM177" s="13" t="s">
        <v>391</v>
      </c>
    </row>
    <row r="178" spans="2:65" s="1" customFormat="1" ht="16.5" customHeight="1">
      <c r="B178" s="30"/>
      <c r="C178" s="170" t="s">
        <v>392</v>
      </c>
      <c r="D178" s="170" t="s">
        <v>141</v>
      </c>
      <c r="E178" s="171" t="s">
        <v>393</v>
      </c>
      <c r="F178" s="172" t="s">
        <v>394</v>
      </c>
      <c r="G178" s="173" t="s">
        <v>366</v>
      </c>
      <c r="H178" s="174">
        <v>30</v>
      </c>
      <c r="I178" s="175"/>
      <c r="J178" s="176">
        <f t="shared" si="40"/>
        <v>0</v>
      </c>
      <c r="K178" s="172" t="s">
        <v>145</v>
      </c>
      <c r="L178" s="34"/>
      <c r="M178" s="177" t="s">
        <v>20</v>
      </c>
      <c r="N178" s="178" t="s">
        <v>43</v>
      </c>
      <c r="O178" s="56"/>
      <c r="P178" s="179">
        <f t="shared" si="41"/>
        <v>0</v>
      </c>
      <c r="Q178" s="179">
        <v>3.64E-3</v>
      </c>
      <c r="R178" s="179">
        <f t="shared" si="42"/>
        <v>0.10920000000000001</v>
      </c>
      <c r="S178" s="179">
        <v>0</v>
      </c>
      <c r="T178" s="180">
        <f t="shared" si="43"/>
        <v>0</v>
      </c>
      <c r="AR178" s="13" t="s">
        <v>201</v>
      </c>
      <c r="AT178" s="13" t="s">
        <v>141</v>
      </c>
      <c r="AU178" s="13" t="s">
        <v>82</v>
      </c>
      <c r="AY178" s="13" t="s">
        <v>138</v>
      </c>
      <c r="BE178" s="181">
        <f t="shared" si="44"/>
        <v>0</v>
      </c>
      <c r="BF178" s="181">
        <f t="shared" si="45"/>
        <v>0</v>
      </c>
      <c r="BG178" s="181">
        <f t="shared" si="46"/>
        <v>0</v>
      </c>
      <c r="BH178" s="181">
        <f t="shared" si="47"/>
        <v>0</v>
      </c>
      <c r="BI178" s="181">
        <f t="shared" si="48"/>
        <v>0</v>
      </c>
      <c r="BJ178" s="13" t="s">
        <v>80</v>
      </c>
      <c r="BK178" s="181">
        <f t="shared" si="49"/>
        <v>0</v>
      </c>
      <c r="BL178" s="13" t="s">
        <v>201</v>
      </c>
      <c r="BM178" s="13" t="s">
        <v>395</v>
      </c>
    </row>
    <row r="179" spans="2:65" s="1" customFormat="1" ht="16.5" customHeight="1">
      <c r="B179" s="30"/>
      <c r="C179" s="170" t="s">
        <v>396</v>
      </c>
      <c r="D179" s="170" t="s">
        <v>141</v>
      </c>
      <c r="E179" s="171" t="s">
        <v>397</v>
      </c>
      <c r="F179" s="172" t="s">
        <v>398</v>
      </c>
      <c r="G179" s="173" t="s">
        <v>366</v>
      </c>
      <c r="H179" s="174">
        <v>57.5</v>
      </c>
      <c r="I179" s="175"/>
      <c r="J179" s="176">
        <f t="shared" si="40"/>
        <v>0</v>
      </c>
      <c r="K179" s="172" t="s">
        <v>145</v>
      </c>
      <c r="L179" s="34"/>
      <c r="M179" s="177" t="s">
        <v>20</v>
      </c>
      <c r="N179" s="178" t="s">
        <v>43</v>
      </c>
      <c r="O179" s="56"/>
      <c r="P179" s="179">
        <f t="shared" si="41"/>
        <v>0</v>
      </c>
      <c r="Q179" s="179">
        <v>6.1000000000000004E-3</v>
      </c>
      <c r="R179" s="179">
        <f t="shared" si="42"/>
        <v>0.35075000000000001</v>
      </c>
      <c r="S179" s="179">
        <v>0</v>
      </c>
      <c r="T179" s="180">
        <f t="shared" si="43"/>
        <v>0</v>
      </c>
      <c r="AR179" s="13" t="s">
        <v>201</v>
      </c>
      <c r="AT179" s="13" t="s">
        <v>141</v>
      </c>
      <c r="AU179" s="13" t="s">
        <v>82</v>
      </c>
      <c r="AY179" s="13" t="s">
        <v>138</v>
      </c>
      <c r="BE179" s="181">
        <f t="shared" si="44"/>
        <v>0</v>
      </c>
      <c r="BF179" s="181">
        <f t="shared" si="45"/>
        <v>0</v>
      </c>
      <c r="BG179" s="181">
        <f t="shared" si="46"/>
        <v>0</v>
      </c>
      <c r="BH179" s="181">
        <f t="shared" si="47"/>
        <v>0</v>
      </c>
      <c r="BI179" s="181">
        <f t="shared" si="48"/>
        <v>0</v>
      </c>
      <c r="BJ179" s="13" t="s">
        <v>80</v>
      </c>
      <c r="BK179" s="181">
        <f t="shared" si="49"/>
        <v>0</v>
      </c>
      <c r="BL179" s="13" t="s">
        <v>201</v>
      </c>
      <c r="BM179" s="13" t="s">
        <v>399</v>
      </c>
    </row>
    <row r="180" spans="2:65" s="1" customFormat="1" ht="22.5" customHeight="1">
      <c r="B180" s="30"/>
      <c r="C180" s="170" t="s">
        <v>400</v>
      </c>
      <c r="D180" s="170" t="s">
        <v>141</v>
      </c>
      <c r="E180" s="171" t="s">
        <v>401</v>
      </c>
      <c r="F180" s="172" t="s">
        <v>402</v>
      </c>
      <c r="G180" s="173" t="s">
        <v>366</v>
      </c>
      <c r="H180" s="174">
        <v>196</v>
      </c>
      <c r="I180" s="175"/>
      <c r="J180" s="176">
        <f t="shared" si="40"/>
        <v>0</v>
      </c>
      <c r="K180" s="172" t="s">
        <v>145</v>
      </c>
      <c r="L180" s="34"/>
      <c r="M180" s="177" t="s">
        <v>20</v>
      </c>
      <c r="N180" s="178" t="s">
        <v>43</v>
      </c>
      <c r="O180" s="56"/>
      <c r="P180" s="179">
        <f t="shared" si="41"/>
        <v>0</v>
      </c>
      <c r="Q180" s="179">
        <v>1.2E-4</v>
      </c>
      <c r="R180" s="179">
        <f t="shared" si="42"/>
        <v>2.3519999999999999E-2</v>
      </c>
      <c r="S180" s="179">
        <v>0</v>
      </c>
      <c r="T180" s="180">
        <f t="shared" si="43"/>
        <v>0</v>
      </c>
      <c r="AR180" s="13" t="s">
        <v>201</v>
      </c>
      <c r="AT180" s="13" t="s">
        <v>141</v>
      </c>
      <c r="AU180" s="13" t="s">
        <v>82</v>
      </c>
      <c r="AY180" s="13" t="s">
        <v>138</v>
      </c>
      <c r="BE180" s="181">
        <f t="shared" si="44"/>
        <v>0</v>
      </c>
      <c r="BF180" s="181">
        <f t="shared" si="45"/>
        <v>0</v>
      </c>
      <c r="BG180" s="181">
        <f t="shared" si="46"/>
        <v>0</v>
      </c>
      <c r="BH180" s="181">
        <f t="shared" si="47"/>
        <v>0</v>
      </c>
      <c r="BI180" s="181">
        <f t="shared" si="48"/>
        <v>0</v>
      </c>
      <c r="BJ180" s="13" t="s">
        <v>80</v>
      </c>
      <c r="BK180" s="181">
        <f t="shared" si="49"/>
        <v>0</v>
      </c>
      <c r="BL180" s="13" t="s">
        <v>201</v>
      </c>
      <c r="BM180" s="13" t="s">
        <v>403</v>
      </c>
    </row>
    <row r="181" spans="2:65" s="1" customFormat="1" ht="22.5" customHeight="1">
      <c r="B181" s="30"/>
      <c r="C181" s="170" t="s">
        <v>404</v>
      </c>
      <c r="D181" s="170" t="s">
        <v>141</v>
      </c>
      <c r="E181" s="171" t="s">
        <v>405</v>
      </c>
      <c r="F181" s="172" t="s">
        <v>406</v>
      </c>
      <c r="G181" s="173" t="s">
        <v>366</v>
      </c>
      <c r="H181" s="174">
        <v>223.5</v>
      </c>
      <c r="I181" s="175"/>
      <c r="J181" s="176">
        <f t="shared" si="40"/>
        <v>0</v>
      </c>
      <c r="K181" s="172" t="s">
        <v>145</v>
      </c>
      <c r="L181" s="34"/>
      <c r="M181" s="177" t="s">
        <v>20</v>
      </c>
      <c r="N181" s="178" t="s">
        <v>43</v>
      </c>
      <c r="O181" s="56"/>
      <c r="P181" s="179">
        <f t="shared" si="41"/>
        <v>0</v>
      </c>
      <c r="Q181" s="179">
        <v>1.6000000000000001E-4</v>
      </c>
      <c r="R181" s="179">
        <f t="shared" si="42"/>
        <v>3.576E-2</v>
      </c>
      <c r="S181" s="179">
        <v>0</v>
      </c>
      <c r="T181" s="180">
        <f t="shared" si="43"/>
        <v>0</v>
      </c>
      <c r="AR181" s="13" t="s">
        <v>201</v>
      </c>
      <c r="AT181" s="13" t="s">
        <v>141</v>
      </c>
      <c r="AU181" s="13" t="s">
        <v>82</v>
      </c>
      <c r="AY181" s="13" t="s">
        <v>138</v>
      </c>
      <c r="BE181" s="181">
        <f t="shared" si="44"/>
        <v>0</v>
      </c>
      <c r="BF181" s="181">
        <f t="shared" si="45"/>
        <v>0</v>
      </c>
      <c r="BG181" s="181">
        <f t="shared" si="46"/>
        <v>0</v>
      </c>
      <c r="BH181" s="181">
        <f t="shared" si="47"/>
        <v>0</v>
      </c>
      <c r="BI181" s="181">
        <f t="shared" si="48"/>
        <v>0</v>
      </c>
      <c r="BJ181" s="13" t="s">
        <v>80</v>
      </c>
      <c r="BK181" s="181">
        <f t="shared" si="49"/>
        <v>0</v>
      </c>
      <c r="BL181" s="13" t="s">
        <v>201</v>
      </c>
      <c r="BM181" s="13" t="s">
        <v>407</v>
      </c>
    </row>
    <row r="182" spans="2:65" s="1" customFormat="1" ht="22.5" customHeight="1">
      <c r="B182" s="30"/>
      <c r="C182" s="170" t="s">
        <v>408</v>
      </c>
      <c r="D182" s="170" t="s">
        <v>141</v>
      </c>
      <c r="E182" s="171" t="s">
        <v>409</v>
      </c>
      <c r="F182" s="172" t="s">
        <v>410</v>
      </c>
      <c r="G182" s="173" t="s">
        <v>366</v>
      </c>
      <c r="H182" s="174">
        <v>20</v>
      </c>
      <c r="I182" s="175"/>
      <c r="J182" s="176">
        <f t="shared" si="40"/>
        <v>0</v>
      </c>
      <c r="K182" s="172" t="s">
        <v>145</v>
      </c>
      <c r="L182" s="34"/>
      <c r="M182" s="177" t="s">
        <v>20</v>
      </c>
      <c r="N182" s="178" t="s">
        <v>43</v>
      </c>
      <c r="O182" s="56"/>
      <c r="P182" s="179">
        <f t="shared" si="41"/>
        <v>0</v>
      </c>
      <c r="Q182" s="179">
        <v>1.9000000000000001E-4</v>
      </c>
      <c r="R182" s="179">
        <f t="shared" si="42"/>
        <v>3.8000000000000004E-3</v>
      </c>
      <c r="S182" s="179">
        <v>0</v>
      </c>
      <c r="T182" s="180">
        <f t="shared" si="43"/>
        <v>0</v>
      </c>
      <c r="AR182" s="13" t="s">
        <v>201</v>
      </c>
      <c r="AT182" s="13" t="s">
        <v>141</v>
      </c>
      <c r="AU182" s="13" t="s">
        <v>82</v>
      </c>
      <c r="AY182" s="13" t="s">
        <v>138</v>
      </c>
      <c r="BE182" s="181">
        <f t="shared" si="44"/>
        <v>0</v>
      </c>
      <c r="BF182" s="181">
        <f t="shared" si="45"/>
        <v>0</v>
      </c>
      <c r="BG182" s="181">
        <f t="shared" si="46"/>
        <v>0</v>
      </c>
      <c r="BH182" s="181">
        <f t="shared" si="47"/>
        <v>0</v>
      </c>
      <c r="BI182" s="181">
        <f t="shared" si="48"/>
        <v>0</v>
      </c>
      <c r="BJ182" s="13" t="s">
        <v>80</v>
      </c>
      <c r="BK182" s="181">
        <f t="shared" si="49"/>
        <v>0</v>
      </c>
      <c r="BL182" s="13" t="s">
        <v>201</v>
      </c>
      <c r="BM182" s="13" t="s">
        <v>411</v>
      </c>
    </row>
    <row r="183" spans="2:65" s="1" customFormat="1" ht="22.5" customHeight="1">
      <c r="B183" s="30"/>
      <c r="C183" s="170" t="s">
        <v>412</v>
      </c>
      <c r="D183" s="170" t="s">
        <v>141</v>
      </c>
      <c r="E183" s="171" t="s">
        <v>413</v>
      </c>
      <c r="F183" s="172" t="s">
        <v>414</v>
      </c>
      <c r="G183" s="173" t="s">
        <v>366</v>
      </c>
      <c r="H183" s="174">
        <v>47.5</v>
      </c>
      <c r="I183" s="175"/>
      <c r="J183" s="176">
        <f t="shared" si="40"/>
        <v>0</v>
      </c>
      <c r="K183" s="172" t="s">
        <v>145</v>
      </c>
      <c r="L183" s="34"/>
      <c r="M183" s="177" t="s">
        <v>20</v>
      </c>
      <c r="N183" s="178" t="s">
        <v>43</v>
      </c>
      <c r="O183" s="56"/>
      <c r="P183" s="179">
        <f t="shared" si="41"/>
        <v>0</v>
      </c>
      <c r="Q183" s="179">
        <v>2.4000000000000001E-4</v>
      </c>
      <c r="R183" s="179">
        <f t="shared" si="42"/>
        <v>1.14E-2</v>
      </c>
      <c r="S183" s="179">
        <v>0</v>
      </c>
      <c r="T183" s="180">
        <f t="shared" si="43"/>
        <v>0</v>
      </c>
      <c r="AR183" s="13" t="s">
        <v>201</v>
      </c>
      <c r="AT183" s="13" t="s">
        <v>141</v>
      </c>
      <c r="AU183" s="13" t="s">
        <v>82</v>
      </c>
      <c r="AY183" s="13" t="s">
        <v>138</v>
      </c>
      <c r="BE183" s="181">
        <f t="shared" si="44"/>
        <v>0</v>
      </c>
      <c r="BF183" s="181">
        <f t="shared" si="45"/>
        <v>0</v>
      </c>
      <c r="BG183" s="181">
        <f t="shared" si="46"/>
        <v>0</v>
      </c>
      <c r="BH183" s="181">
        <f t="shared" si="47"/>
        <v>0</v>
      </c>
      <c r="BI183" s="181">
        <f t="shared" si="48"/>
        <v>0</v>
      </c>
      <c r="BJ183" s="13" t="s">
        <v>80</v>
      </c>
      <c r="BK183" s="181">
        <f t="shared" si="49"/>
        <v>0</v>
      </c>
      <c r="BL183" s="13" t="s">
        <v>201</v>
      </c>
      <c r="BM183" s="13" t="s">
        <v>415</v>
      </c>
    </row>
    <row r="184" spans="2:65" s="1" customFormat="1" ht="16.5" customHeight="1">
      <c r="B184" s="30"/>
      <c r="C184" s="170" t="s">
        <v>416</v>
      </c>
      <c r="D184" s="170" t="s">
        <v>141</v>
      </c>
      <c r="E184" s="171" t="s">
        <v>417</v>
      </c>
      <c r="F184" s="172" t="s">
        <v>418</v>
      </c>
      <c r="G184" s="173" t="s">
        <v>209</v>
      </c>
      <c r="H184" s="174">
        <v>3</v>
      </c>
      <c r="I184" s="175"/>
      <c r="J184" s="176">
        <f t="shared" si="40"/>
        <v>0</v>
      </c>
      <c r="K184" s="172" t="s">
        <v>145</v>
      </c>
      <c r="L184" s="34"/>
      <c r="M184" s="177" t="s">
        <v>20</v>
      </c>
      <c r="N184" s="178" t="s">
        <v>43</v>
      </c>
      <c r="O184" s="56"/>
      <c r="P184" s="179">
        <f t="shared" si="41"/>
        <v>0</v>
      </c>
      <c r="Q184" s="179">
        <v>7.2000000000000005E-4</v>
      </c>
      <c r="R184" s="179">
        <f t="shared" si="42"/>
        <v>2.16E-3</v>
      </c>
      <c r="S184" s="179">
        <v>0</v>
      </c>
      <c r="T184" s="180">
        <f t="shared" si="43"/>
        <v>0</v>
      </c>
      <c r="AR184" s="13" t="s">
        <v>201</v>
      </c>
      <c r="AT184" s="13" t="s">
        <v>141</v>
      </c>
      <c r="AU184" s="13" t="s">
        <v>82</v>
      </c>
      <c r="AY184" s="13" t="s">
        <v>138</v>
      </c>
      <c r="BE184" s="181">
        <f t="shared" si="44"/>
        <v>0</v>
      </c>
      <c r="BF184" s="181">
        <f t="shared" si="45"/>
        <v>0</v>
      </c>
      <c r="BG184" s="181">
        <f t="shared" si="46"/>
        <v>0</v>
      </c>
      <c r="BH184" s="181">
        <f t="shared" si="47"/>
        <v>0</v>
      </c>
      <c r="BI184" s="181">
        <f t="shared" si="48"/>
        <v>0</v>
      </c>
      <c r="BJ184" s="13" t="s">
        <v>80</v>
      </c>
      <c r="BK184" s="181">
        <f t="shared" si="49"/>
        <v>0</v>
      </c>
      <c r="BL184" s="13" t="s">
        <v>201</v>
      </c>
      <c r="BM184" s="13" t="s">
        <v>419</v>
      </c>
    </row>
    <row r="185" spans="2:65" s="1" customFormat="1" ht="16.5" customHeight="1">
      <c r="B185" s="30"/>
      <c r="C185" s="170" t="s">
        <v>420</v>
      </c>
      <c r="D185" s="170" t="s">
        <v>141</v>
      </c>
      <c r="E185" s="171" t="s">
        <v>421</v>
      </c>
      <c r="F185" s="172" t="s">
        <v>422</v>
      </c>
      <c r="G185" s="173" t="s">
        <v>209</v>
      </c>
      <c r="H185" s="174">
        <v>4</v>
      </c>
      <c r="I185" s="175"/>
      <c r="J185" s="176">
        <f t="shared" si="40"/>
        <v>0</v>
      </c>
      <c r="K185" s="172" t="s">
        <v>145</v>
      </c>
      <c r="L185" s="34"/>
      <c r="M185" s="177" t="s">
        <v>20</v>
      </c>
      <c r="N185" s="178" t="s">
        <v>43</v>
      </c>
      <c r="O185" s="56"/>
      <c r="P185" s="179">
        <f t="shared" si="41"/>
        <v>0</v>
      </c>
      <c r="Q185" s="179">
        <v>1.32E-3</v>
      </c>
      <c r="R185" s="179">
        <f t="shared" si="42"/>
        <v>5.28E-3</v>
      </c>
      <c r="S185" s="179">
        <v>0</v>
      </c>
      <c r="T185" s="180">
        <f t="shared" si="43"/>
        <v>0</v>
      </c>
      <c r="AR185" s="13" t="s">
        <v>201</v>
      </c>
      <c r="AT185" s="13" t="s">
        <v>141</v>
      </c>
      <c r="AU185" s="13" t="s">
        <v>82</v>
      </c>
      <c r="AY185" s="13" t="s">
        <v>138</v>
      </c>
      <c r="BE185" s="181">
        <f t="shared" si="44"/>
        <v>0</v>
      </c>
      <c r="BF185" s="181">
        <f t="shared" si="45"/>
        <v>0</v>
      </c>
      <c r="BG185" s="181">
        <f t="shared" si="46"/>
        <v>0</v>
      </c>
      <c r="BH185" s="181">
        <f t="shared" si="47"/>
        <v>0</v>
      </c>
      <c r="BI185" s="181">
        <f t="shared" si="48"/>
        <v>0</v>
      </c>
      <c r="BJ185" s="13" t="s">
        <v>80</v>
      </c>
      <c r="BK185" s="181">
        <f t="shared" si="49"/>
        <v>0</v>
      </c>
      <c r="BL185" s="13" t="s">
        <v>201</v>
      </c>
      <c r="BM185" s="13" t="s">
        <v>423</v>
      </c>
    </row>
    <row r="186" spans="2:65" s="1" customFormat="1" ht="16.5" customHeight="1">
      <c r="B186" s="30"/>
      <c r="C186" s="170" t="s">
        <v>424</v>
      </c>
      <c r="D186" s="170" t="s">
        <v>141</v>
      </c>
      <c r="E186" s="171" t="s">
        <v>425</v>
      </c>
      <c r="F186" s="172" t="s">
        <v>426</v>
      </c>
      <c r="G186" s="173" t="s">
        <v>209</v>
      </c>
      <c r="H186" s="174">
        <v>1</v>
      </c>
      <c r="I186" s="175"/>
      <c r="J186" s="176">
        <f t="shared" si="40"/>
        <v>0</v>
      </c>
      <c r="K186" s="172" t="s">
        <v>145</v>
      </c>
      <c r="L186" s="34"/>
      <c r="M186" s="177" t="s">
        <v>20</v>
      </c>
      <c r="N186" s="178" t="s">
        <v>43</v>
      </c>
      <c r="O186" s="56"/>
      <c r="P186" s="179">
        <f t="shared" si="41"/>
        <v>0</v>
      </c>
      <c r="Q186" s="179">
        <v>1.5200000000000001E-3</v>
      </c>
      <c r="R186" s="179">
        <f t="shared" si="42"/>
        <v>1.5200000000000001E-3</v>
      </c>
      <c r="S186" s="179">
        <v>0</v>
      </c>
      <c r="T186" s="180">
        <f t="shared" si="43"/>
        <v>0</v>
      </c>
      <c r="AR186" s="13" t="s">
        <v>201</v>
      </c>
      <c r="AT186" s="13" t="s">
        <v>141</v>
      </c>
      <c r="AU186" s="13" t="s">
        <v>82</v>
      </c>
      <c r="AY186" s="13" t="s">
        <v>138</v>
      </c>
      <c r="BE186" s="181">
        <f t="shared" si="44"/>
        <v>0</v>
      </c>
      <c r="BF186" s="181">
        <f t="shared" si="45"/>
        <v>0</v>
      </c>
      <c r="BG186" s="181">
        <f t="shared" si="46"/>
        <v>0</v>
      </c>
      <c r="BH186" s="181">
        <f t="shared" si="47"/>
        <v>0</v>
      </c>
      <c r="BI186" s="181">
        <f t="shared" si="48"/>
        <v>0</v>
      </c>
      <c r="BJ186" s="13" t="s">
        <v>80</v>
      </c>
      <c r="BK186" s="181">
        <f t="shared" si="49"/>
        <v>0</v>
      </c>
      <c r="BL186" s="13" t="s">
        <v>201</v>
      </c>
      <c r="BM186" s="13" t="s">
        <v>427</v>
      </c>
    </row>
    <row r="187" spans="2:65" s="1" customFormat="1" ht="16.5" customHeight="1">
      <c r="B187" s="30"/>
      <c r="C187" s="170" t="s">
        <v>428</v>
      </c>
      <c r="D187" s="170" t="s">
        <v>141</v>
      </c>
      <c r="E187" s="171" t="s">
        <v>429</v>
      </c>
      <c r="F187" s="172" t="s">
        <v>430</v>
      </c>
      <c r="G187" s="173" t="s">
        <v>209</v>
      </c>
      <c r="H187" s="174">
        <v>3</v>
      </c>
      <c r="I187" s="175"/>
      <c r="J187" s="176">
        <f t="shared" si="40"/>
        <v>0</v>
      </c>
      <c r="K187" s="172" t="s">
        <v>145</v>
      </c>
      <c r="L187" s="34"/>
      <c r="M187" s="177" t="s">
        <v>20</v>
      </c>
      <c r="N187" s="178" t="s">
        <v>43</v>
      </c>
      <c r="O187" s="56"/>
      <c r="P187" s="179">
        <f t="shared" si="41"/>
        <v>0</v>
      </c>
      <c r="Q187" s="179">
        <v>2.6199999999999999E-3</v>
      </c>
      <c r="R187" s="179">
        <f t="shared" si="42"/>
        <v>7.8599999999999989E-3</v>
      </c>
      <c r="S187" s="179">
        <v>0</v>
      </c>
      <c r="T187" s="180">
        <f t="shared" si="43"/>
        <v>0</v>
      </c>
      <c r="AR187" s="13" t="s">
        <v>201</v>
      </c>
      <c r="AT187" s="13" t="s">
        <v>141</v>
      </c>
      <c r="AU187" s="13" t="s">
        <v>82</v>
      </c>
      <c r="AY187" s="13" t="s">
        <v>138</v>
      </c>
      <c r="BE187" s="181">
        <f t="shared" si="44"/>
        <v>0</v>
      </c>
      <c r="BF187" s="181">
        <f t="shared" si="45"/>
        <v>0</v>
      </c>
      <c r="BG187" s="181">
        <f t="shared" si="46"/>
        <v>0</v>
      </c>
      <c r="BH187" s="181">
        <f t="shared" si="47"/>
        <v>0</v>
      </c>
      <c r="BI187" s="181">
        <f t="shared" si="48"/>
        <v>0</v>
      </c>
      <c r="BJ187" s="13" t="s">
        <v>80</v>
      </c>
      <c r="BK187" s="181">
        <f t="shared" si="49"/>
        <v>0</v>
      </c>
      <c r="BL187" s="13" t="s">
        <v>201</v>
      </c>
      <c r="BM187" s="13" t="s">
        <v>431</v>
      </c>
    </row>
    <row r="188" spans="2:65" s="1" customFormat="1" ht="16.5" customHeight="1">
      <c r="B188" s="30"/>
      <c r="C188" s="170" t="s">
        <v>432</v>
      </c>
      <c r="D188" s="170" t="s">
        <v>141</v>
      </c>
      <c r="E188" s="171" t="s">
        <v>433</v>
      </c>
      <c r="F188" s="172" t="s">
        <v>434</v>
      </c>
      <c r="G188" s="173" t="s">
        <v>209</v>
      </c>
      <c r="H188" s="174">
        <v>1</v>
      </c>
      <c r="I188" s="175"/>
      <c r="J188" s="176">
        <f t="shared" si="40"/>
        <v>0</v>
      </c>
      <c r="K188" s="172" t="s">
        <v>145</v>
      </c>
      <c r="L188" s="34"/>
      <c r="M188" s="177" t="s">
        <v>20</v>
      </c>
      <c r="N188" s="178" t="s">
        <v>43</v>
      </c>
      <c r="O188" s="56"/>
      <c r="P188" s="179">
        <f t="shared" si="41"/>
        <v>0</v>
      </c>
      <c r="Q188" s="179">
        <v>0</v>
      </c>
      <c r="R188" s="179">
        <f t="shared" si="42"/>
        <v>0</v>
      </c>
      <c r="S188" s="179">
        <v>1.1650000000000001E-2</v>
      </c>
      <c r="T188" s="180">
        <f t="shared" si="43"/>
        <v>1.1650000000000001E-2</v>
      </c>
      <c r="AR188" s="13" t="s">
        <v>201</v>
      </c>
      <c r="AT188" s="13" t="s">
        <v>141</v>
      </c>
      <c r="AU188" s="13" t="s">
        <v>82</v>
      </c>
      <c r="AY188" s="13" t="s">
        <v>138</v>
      </c>
      <c r="BE188" s="181">
        <f t="shared" si="44"/>
        <v>0</v>
      </c>
      <c r="BF188" s="181">
        <f t="shared" si="45"/>
        <v>0</v>
      </c>
      <c r="BG188" s="181">
        <f t="shared" si="46"/>
        <v>0</v>
      </c>
      <c r="BH188" s="181">
        <f t="shared" si="47"/>
        <v>0</v>
      </c>
      <c r="BI188" s="181">
        <f t="shared" si="48"/>
        <v>0</v>
      </c>
      <c r="BJ188" s="13" t="s">
        <v>80</v>
      </c>
      <c r="BK188" s="181">
        <f t="shared" si="49"/>
        <v>0</v>
      </c>
      <c r="BL188" s="13" t="s">
        <v>201</v>
      </c>
      <c r="BM188" s="13" t="s">
        <v>435</v>
      </c>
    </row>
    <row r="189" spans="2:65" s="1" customFormat="1" ht="22.5" customHeight="1">
      <c r="B189" s="30"/>
      <c r="C189" s="170" t="s">
        <v>436</v>
      </c>
      <c r="D189" s="170" t="s">
        <v>141</v>
      </c>
      <c r="E189" s="171" t="s">
        <v>437</v>
      </c>
      <c r="F189" s="172" t="s">
        <v>438</v>
      </c>
      <c r="G189" s="173" t="s">
        <v>259</v>
      </c>
      <c r="H189" s="174">
        <v>1.44</v>
      </c>
      <c r="I189" s="175"/>
      <c r="J189" s="176">
        <f t="shared" si="40"/>
        <v>0</v>
      </c>
      <c r="K189" s="172" t="s">
        <v>145</v>
      </c>
      <c r="L189" s="34"/>
      <c r="M189" s="177" t="s">
        <v>20</v>
      </c>
      <c r="N189" s="178" t="s">
        <v>43</v>
      </c>
      <c r="O189" s="56"/>
      <c r="P189" s="179">
        <f t="shared" si="41"/>
        <v>0</v>
      </c>
      <c r="Q189" s="179">
        <v>0</v>
      </c>
      <c r="R189" s="179">
        <f t="shared" si="42"/>
        <v>0</v>
      </c>
      <c r="S189" s="179">
        <v>0</v>
      </c>
      <c r="T189" s="180">
        <f t="shared" si="43"/>
        <v>0</v>
      </c>
      <c r="AR189" s="13" t="s">
        <v>201</v>
      </c>
      <c r="AT189" s="13" t="s">
        <v>141</v>
      </c>
      <c r="AU189" s="13" t="s">
        <v>82</v>
      </c>
      <c r="AY189" s="13" t="s">
        <v>138</v>
      </c>
      <c r="BE189" s="181">
        <f t="shared" si="44"/>
        <v>0</v>
      </c>
      <c r="BF189" s="181">
        <f t="shared" si="45"/>
        <v>0</v>
      </c>
      <c r="BG189" s="181">
        <f t="shared" si="46"/>
        <v>0</v>
      </c>
      <c r="BH189" s="181">
        <f t="shared" si="47"/>
        <v>0</v>
      </c>
      <c r="BI189" s="181">
        <f t="shared" si="48"/>
        <v>0</v>
      </c>
      <c r="BJ189" s="13" t="s">
        <v>80</v>
      </c>
      <c r="BK189" s="181">
        <f t="shared" si="49"/>
        <v>0</v>
      </c>
      <c r="BL189" s="13" t="s">
        <v>201</v>
      </c>
      <c r="BM189" s="13" t="s">
        <v>439</v>
      </c>
    </row>
    <row r="190" spans="2:65" s="1" customFormat="1" ht="22.5" customHeight="1">
      <c r="B190" s="30"/>
      <c r="C190" s="170" t="s">
        <v>440</v>
      </c>
      <c r="D190" s="170" t="s">
        <v>141</v>
      </c>
      <c r="E190" s="171" t="s">
        <v>441</v>
      </c>
      <c r="F190" s="172" t="s">
        <v>442</v>
      </c>
      <c r="G190" s="173" t="s">
        <v>259</v>
      </c>
      <c r="H190" s="174">
        <v>0.99299999999999999</v>
      </c>
      <c r="I190" s="175"/>
      <c r="J190" s="176">
        <f t="shared" si="40"/>
        <v>0</v>
      </c>
      <c r="K190" s="172" t="s">
        <v>145</v>
      </c>
      <c r="L190" s="34"/>
      <c r="M190" s="177" t="s">
        <v>20</v>
      </c>
      <c r="N190" s="178" t="s">
        <v>43</v>
      </c>
      <c r="O190" s="56"/>
      <c r="P190" s="179">
        <f t="shared" si="41"/>
        <v>0</v>
      </c>
      <c r="Q190" s="179">
        <v>0</v>
      </c>
      <c r="R190" s="179">
        <f t="shared" si="42"/>
        <v>0</v>
      </c>
      <c r="S190" s="179">
        <v>0</v>
      </c>
      <c r="T190" s="180">
        <f t="shared" si="43"/>
        <v>0</v>
      </c>
      <c r="AR190" s="13" t="s">
        <v>201</v>
      </c>
      <c r="AT190" s="13" t="s">
        <v>141</v>
      </c>
      <c r="AU190" s="13" t="s">
        <v>82</v>
      </c>
      <c r="AY190" s="13" t="s">
        <v>138</v>
      </c>
      <c r="BE190" s="181">
        <f t="shared" si="44"/>
        <v>0</v>
      </c>
      <c r="BF190" s="181">
        <f t="shared" si="45"/>
        <v>0</v>
      </c>
      <c r="BG190" s="181">
        <f t="shared" si="46"/>
        <v>0</v>
      </c>
      <c r="BH190" s="181">
        <f t="shared" si="47"/>
        <v>0</v>
      </c>
      <c r="BI190" s="181">
        <f t="shared" si="48"/>
        <v>0</v>
      </c>
      <c r="BJ190" s="13" t="s">
        <v>80</v>
      </c>
      <c r="BK190" s="181">
        <f t="shared" si="49"/>
        <v>0</v>
      </c>
      <c r="BL190" s="13" t="s">
        <v>201</v>
      </c>
      <c r="BM190" s="13" t="s">
        <v>443</v>
      </c>
    </row>
    <row r="191" spans="2:65" s="1" customFormat="1" ht="16.5" customHeight="1">
      <c r="B191" s="30"/>
      <c r="C191" s="170" t="s">
        <v>444</v>
      </c>
      <c r="D191" s="170" t="s">
        <v>141</v>
      </c>
      <c r="E191" s="171" t="s">
        <v>445</v>
      </c>
      <c r="F191" s="172" t="s">
        <v>359</v>
      </c>
      <c r="G191" s="173" t="s">
        <v>333</v>
      </c>
      <c r="H191" s="174">
        <v>0.15</v>
      </c>
      <c r="I191" s="175"/>
      <c r="J191" s="176">
        <f t="shared" si="40"/>
        <v>0</v>
      </c>
      <c r="K191" s="172" t="s">
        <v>20</v>
      </c>
      <c r="L191" s="34"/>
      <c r="M191" s="177" t="s">
        <v>20</v>
      </c>
      <c r="N191" s="178" t="s">
        <v>43</v>
      </c>
      <c r="O191" s="56"/>
      <c r="P191" s="179">
        <f t="shared" si="41"/>
        <v>0</v>
      </c>
      <c r="Q191" s="179">
        <v>0</v>
      </c>
      <c r="R191" s="179">
        <f t="shared" si="42"/>
        <v>0</v>
      </c>
      <c r="S191" s="179">
        <v>0</v>
      </c>
      <c r="T191" s="180">
        <f t="shared" si="43"/>
        <v>0</v>
      </c>
      <c r="AR191" s="13" t="s">
        <v>201</v>
      </c>
      <c r="AT191" s="13" t="s">
        <v>141</v>
      </c>
      <c r="AU191" s="13" t="s">
        <v>82</v>
      </c>
      <c r="AY191" s="13" t="s">
        <v>138</v>
      </c>
      <c r="BE191" s="181">
        <f t="shared" si="44"/>
        <v>0</v>
      </c>
      <c r="BF191" s="181">
        <f t="shared" si="45"/>
        <v>0</v>
      </c>
      <c r="BG191" s="181">
        <f t="shared" si="46"/>
        <v>0</v>
      </c>
      <c r="BH191" s="181">
        <f t="shared" si="47"/>
        <v>0</v>
      </c>
      <c r="BI191" s="181">
        <f t="shared" si="48"/>
        <v>0</v>
      </c>
      <c r="BJ191" s="13" t="s">
        <v>80</v>
      </c>
      <c r="BK191" s="181">
        <f t="shared" si="49"/>
        <v>0</v>
      </c>
      <c r="BL191" s="13" t="s">
        <v>201</v>
      </c>
      <c r="BM191" s="13" t="s">
        <v>446</v>
      </c>
    </row>
    <row r="192" spans="2:65" s="10" customFormat="1" ht="22.9" customHeight="1">
      <c r="B192" s="154"/>
      <c r="C192" s="155"/>
      <c r="D192" s="156" t="s">
        <v>71</v>
      </c>
      <c r="E192" s="168" t="s">
        <v>447</v>
      </c>
      <c r="F192" s="168" t="s">
        <v>448</v>
      </c>
      <c r="G192" s="155"/>
      <c r="H192" s="155"/>
      <c r="I192" s="158"/>
      <c r="J192" s="169">
        <f>BK192</f>
        <v>0</v>
      </c>
      <c r="K192" s="155"/>
      <c r="L192" s="160"/>
      <c r="M192" s="161"/>
      <c r="N192" s="162"/>
      <c r="O192" s="162"/>
      <c r="P192" s="163">
        <f>SUM(P193:P230)</f>
        <v>0</v>
      </c>
      <c r="Q192" s="162"/>
      <c r="R192" s="163">
        <f>SUM(R193:R230)</f>
        <v>0.96094000000000035</v>
      </c>
      <c r="S192" s="162"/>
      <c r="T192" s="164">
        <f>SUM(T193:T230)</f>
        <v>0.96338000000000001</v>
      </c>
      <c r="AR192" s="165" t="s">
        <v>82</v>
      </c>
      <c r="AT192" s="166" t="s">
        <v>71</v>
      </c>
      <c r="AU192" s="166" t="s">
        <v>80</v>
      </c>
      <c r="AY192" s="165" t="s">
        <v>138</v>
      </c>
      <c r="BK192" s="167">
        <f>SUM(BK193:BK230)</f>
        <v>0</v>
      </c>
    </row>
    <row r="193" spans="2:65" s="1" customFormat="1" ht="16.5" customHeight="1">
      <c r="B193" s="30"/>
      <c r="C193" s="170" t="s">
        <v>449</v>
      </c>
      <c r="D193" s="170" t="s">
        <v>141</v>
      </c>
      <c r="E193" s="171" t="s">
        <v>450</v>
      </c>
      <c r="F193" s="172" t="s">
        <v>451</v>
      </c>
      <c r="G193" s="173" t="s">
        <v>452</v>
      </c>
      <c r="H193" s="174">
        <v>13</v>
      </c>
      <c r="I193" s="175"/>
      <c r="J193" s="176">
        <f t="shared" ref="J193:J230" si="50">ROUND(I193*H193,2)</f>
        <v>0</v>
      </c>
      <c r="K193" s="172" t="s">
        <v>145</v>
      </c>
      <c r="L193" s="34"/>
      <c r="M193" s="177" t="s">
        <v>20</v>
      </c>
      <c r="N193" s="178" t="s">
        <v>43</v>
      </c>
      <c r="O193" s="56"/>
      <c r="P193" s="179">
        <f t="shared" ref="P193:P230" si="51">O193*H193</f>
        <v>0</v>
      </c>
      <c r="Q193" s="179">
        <v>0</v>
      </c>
      <c r="R193" s="179">
        <f t="shared" ref="R193:R230" si="52">Q193*H193</f>
        <v>0</v>
      </c>
      <c r="S193" s="179">
        <v>1.933E-2</v>
      </c>
      <c r="T193" s="180">
        <f t="shared" ref="T193:T230" si="53">S193*H193</f>
        <v>0.25129000000000001</v>
      </c>
      <c r="AR193" s="13" t="s">
        <v>201</v>
      </c>
      <c r="AT193" s="13" t="s">
        <v>141</v>
      </c>
      <c r="AU193" s="13" t="s">
        <v>82</v>
      </c>
      <c r="AY193" s="13" t="s">
        <v>138</v>
      </c>
      <c r="BE193" s="181">
        <f t="shared" ref="BE193:BE230" si="54">IF(N193="základní",J193,0)</f>
        <v>0</v>
      </c>
      <c r="BF193" s="181">
        <f t="shared" ref="BF193:BF230" si="55">IF(N193="snížená",J193,0)</f>
        <v>0</v>
      </c>
      <c r="BG193" s="181">
        <f t="shared" ref="BG193:BG230" si="56">IF(N193="zákl. přenesená",J193,0)</f>
        <v>0</v>
      </c>
      <c r="BH193" s="181">
        <f t="shared" ref="BH193:BH230" si="57">IF(N193="sníž. přenesená",J193,0)</f>
        <v>0</v>
      </c>
      <c r="BI193" s="181">
        <f t="shared" ref="BI193:BI230" si="58">IF(N193="nulová",J193,0)</f>
        <v>0</v>
      </c>
      <c r="BJ193" s="13" t="s">
        <v>80</v>
      </c>
      <c r="BK193" s="181">
        <f t="shared" ref="BK193:BK230" si="59">ROUND(I193*H193,2)</f>
        <v>0</v>
      </c>
      <c r="BL193" s="13" t="s">
        <v>201</v>
      </c>
      <c r="BM193" s="13" t="s">
        <v>453</v>
      </c>
    </row>
    <row r="194" spans="2:65" s="1" customFormat="1" ht="16.5" customHeight="1">
      <c r="B194" s="30"/>
      <c r="C194" s="170" t="s">
        <v>454</v>
      </c>
      <c r="D194" s="170" t="s">
        <v>141</v>
      </c>
      <c r="E194" s="171" t="s">
        <v>455</v>
      </c>
      <c r="F194" s="172" t="s">
        <v>456</v>
      </c>
      <c r="G194" s="173" t="s">
        <v>452</v>
      </c>
      <c r="H194" s="174">
        <v>13</v>
      </c>
      <c r="I194" s="175"/>
      <c r="J194" s="176">
        <f t="shared" si="50"/>
        <v>0</v>
      </c>
      <c r="K194" s="172" t="s">
        <v>145</v>
      </c>
      <c r="L194" s="34"/>
      <c r="M194" s="177" t="s">
        <v>20</v>
      </c>
      <c r="N194" s="178" t="s">
        <v>43</v>
      </c>
      <c r="O194" s="56"/>
      <c r="P194" s="179">
        <f t="shared" si="51"/>
        <v>0</v>
      </c>
      <c r="Q194" s="179">
        <v>2.3199999999999998E-2</v>
      </c>
      <c r="R194" s="179">
        <f t="shared" si="52"/>
        <v>0.30159999999999998</v>
      </c>
      <c r="S194" s="179">
        <v>0</v>
      </c>
      <c r="T194" s="180">
        <f t="shared" si="53"/>
        <v>0</v>
      </c>
      <c r="AR194" s="13" t="s">
        <v>146</v>
      </c>
      <c r="AT194" s="13" t="s">
        <v>141</v>
      </c>
      <c r="AU194" s="13" t="s">
        <v>82</v>
      </c>
      <c r="AY194" s="13" t="s">
        <v>138</v>
      </c>
      <c r="BE194" s="181">
        <f t="shared" si="54"/>
        <v>0</v>
      </c>
      <c r="BF194" s="181">
        <f t="shared" si="55"/>
        <v>0</v>
      </c>
      <c r="BG194" s="181">
        <f t="shared" si="56"/>
        <v>0</v>
      </c>
      <c r="BH194" s="181">
        <f t="shared" si="57"/>
        <v>0</v>
      </c>
      <c r="BI194" s="181">
        <f t="shared" si="58"/>
        <v>0</v>
      </c>
      <c r="BJ194" s="13" t="s">
        <v>80</v>
      </c>
      <c r="BK194" s="181">
        <f t="shared" si="59"/>
        <v>0</v>
      </c>
      <c r="BL194" s="13" t="s">
        <v>146</v>
      </c>
      <c r="BM194" s="13" t="s">
        <v>457</v>
      </c>
    </row>
    <row r="195" spans="2:65" s="1" customFormat="1" ht="16.5" customHeight="1">
      <c r="B195" s="30"/>
      <c r="C195" s="170" t="s">
        <v>458</v>
      </c>
      <c r="D195" s="170" t="s">
        <v>141</v>
      </c>
      <c r="E195" s="171" t="s">
        <v>459</v>
      </c>
      <c r="F195" s="172" t="s">
        <v>460</v>
      </c>
      <c r="G195" s="173" t="s">
        <v>452</v>
      </c>
      <c r="H195" s="174">
        <v>6</v>
      </c>
      <c r="I195" s="175"/>
      <c r="J195" s="176">
        <f t="shared" si="50"/>
        <v>0</v>
      </c>
      <c r="K195" s="172" t="s">
        <v>145</v>
      </c>
      <c r="L195" s="34"/>
      <c r="M195" s="177" t="s">
        <v>20</v>
      </c>
      <c r="N195" s="178" t="s">
        <v>43</v>
      </c>
      <c r="O195" s="56"/>
      <c r="P195" s="179">
        <f t="shared" si="51"/>
        <v>0</v>
      </c>
      <c r="Q195" s="179">
        <v>1.908E-2</v>
      </c>
      <c r="R195" s="179">
        <f t="shared" si="52"/>
        <v>0.11448</v>
      </c>
      <c r="S195" s="179">
        <v>0</v>
      </c>
      <c r="T195" s="180">
        <f t="shared" si="53"/>
        <v>0</v>
      </c>
      <c r="AR195" s="13" t="s">
        <v>201</v>
      </c>
      <c r="AT195" s="13" t="s">
        <v>141</v>
      </c>
      <c r="AU195" s="13" t="s">
        <v>82</v>
      </c>
      <c r="AY195" s="13" t="s">
        <v>138</v>
      </c>
      <c r="BE195" s="181">
        <f t="shared" si="54"/>
        <v>0</v>
      </c>
      <c r="BF195" s="181">
        <f t="shared" si="55"/>
        <v>0</v>
      </c>
      <c r="BG195" s="181">
        <f t="shared" si="56"/>
        <v>0</v>
      </c>
      <c r="BH195" s="181">
        <f t="shared" si="57"/>
        <v>0</v>
      </c>
      <c r="BI195" s="181">
        <f t="shared" si="58"/>
        <v>0</v>
      </c>
      <c r="BJ195" s="13" t="s">
        <v>80</v>
      </c>
      <c r="BK195" s="181">
        <f t="shared" si="59"/>
        <v>0</v>
      </c>
      <c r="BL195" s="13" t="s">
        <v>201</v>
      </c>
      <c r="BM195" s="13" t="s">
        <v>461</v>
      </c>
    </row>
    <row r="196" spans="2:65" s="1" customFormat="1" ht="16.5" customHeight="1">
      <c r="B196" s="30"/>
      <c r="C196" s="170" t="s">
        <v>462</v>
      </c>
      <c r="D196" s="170" t="s">
        <v>141</v>
      </c>
      <c r="E196" s="171" t="s">
        <v>463</v>
      </c>
      <c r="F196" s="172" t="s">
        <v>464</v>
      </c>
      <c r="G196" s="173" t="s">
        <v>452</v>
      </c>
      <c r="H196" s="174">
        <v>6</v>
      </c>
      <c r="I196" s="175"/>
      <c r="J196" s="176">
        <f t="shared" si="50"/>
        <v>0</v>
      </c>
      <c r="K196" s="172" t="s">
        <v>145</v>
      </c>
      <c r="L196" s="34"/>
      <c r="M196" s="177" t="s">
        <v>20</v>
      </c>
      <c r="N196" s="178" t="s">
        <v>43</v>
      </c>
      <c r="O196" s="56"/>
      <c r="P196" s="179">
        <f t="shared" si="51"/>
        <v>0</v>
      </c>
      <c r="Q196" s="179">
        <v>0</v>
      </c>
      <c r="R196" s="179">
        <f t="shared" si="52"/>
        <v>0</v>
      </c>
      <c r="S196" s="179">
        <v>1.107E-2</v>
      </c>
      <c r="T196" s="180">
        <f t="shared" si="53"/>
        <v>6.6420000000000007E-2</v>
      </c>
      <c r="AR196" s="13" t="s">
        <v>201</v>
      </c>
      <c r="AT196" s="13" t="s">
        <v>141</v>
      </c>
      <c r="AU196" s="13" t="s">
        <v>82</v>
      </c>
      <c r="AY196" s="13" t="s">
        <v>138</v>
      </c>
      <c r="BE196" s="181">
        <f t="shared" si="54"/>
        <v>0</v>
      </c>
      <c r="BF196" s="181">
        <f t="shared" si="55"/>
        <v>0</v>
      </c>
      <c r="BG196" s="181">
        <f t="shared" si="56"/>
        <v>0</v>
      </c>
      <c r="BH196" s="181">
        <f t="shared" si="57"/>
        <v>0</v>
      </c>
      <c r="BI196" s="181">
        <f t="shared" si="58"/>
        <v>0</v>
      </c>
      <c r="BJ196" s="13" t="s">
        <v>80</v>
      </c>
      <c r="BK196" s="181">
        <f t="shared" si="59"/>
        <v>0</v>
      </c>
      <c r="BL196" s="13" t="s">
        <v>201</v>
      </c>
      <c r="BM196" s="13" t="s">
        <v>465</v>
      </c>
    </row>
    <row r="197" spans="2:65" s="1" customFormat="1" ht="16.5" customHeight="1">
      <c r="B197" s="30"/>
      <c r="C197" s="170" t="s">
        <v>466</v>
      </c>
      <c r="D197" s="170" t="s">
        <v>141</v>
      </c>
      <c r="E197" s="171" t="s">
        <v>467</v>
      </c>
      <c r="F197" s="172" t="s">
        <v>468</v>
      </c>
      <c r="G197" s="173" t="s">
        <v>452</v>
      </c>
      <c r="H197" s="174">
        <v>18</v>
      </c>
      <c r="I197" s="175"/>
      <c r="J197" s="176">
        <f t="shared" si="50"/>
        <v>0</v>
      </c>
      <c r="K197" s="172" t="s">
        <v>145</v>
      </c>
      <c r="L197" s="34"/>
      <c r="M197" s="177" t="s">
        <v>20</v>
      </c>
      <c r="N197" s="178" t="s">
        <v>43</v>
      </c>
      <c r="O197" s="56"/>
      <c r="P197" s="179">
        <f t="shared" si="51"/>
        <v>0</v>
      </c>
      <c r="Q197" s="179">
        <v>0</v>
      </c>
      <c r="R197" s="179">
        <f t="shared" si="52"/>
        <v>0</v>
      </c>
      <c r="S197" s="179">
        <v>1.9460000000000002E-2</v>
      </c>
      <c r="T197" s="180">
        <f t="shared" si="53"/>
        <v>0.35028000000000004</v>
      </c>
      <c r="AR197" s="13" t="s">
        <v>201</v>
      </c>
      <c r="AT197" s="13" t="s">
        <v>141</v>
      </c>
      <c r="AU197" s="13" t="s">
        <v>82</v>
      </c>
      <c r="AY197" s="13" t="s">
        <v>138</v>
      </c>
      <c r="BE197" s="181">
        <f t="shared" si="54"/>
        <v>0</v>
      </c>
      <c r="BF197" s="181">
        <f t="shared" si="55"/>
        <v>0</v>
      </c>
      <c r="BG197" s="181">
        <f t="shared" si="56"/>
        <v>0</v>
      </c>
      <c r="BH197" s="181">
        <f t="shared" si="57"/>
        <v>0</v>
      </c>
      <c r="BI197" s="181">
        <f t="shared" si="58"/>
        <v>0</v>
      </c>
      <c r="BJ197" s="13" t="s">
        <v>80</v>
      </c>
      <c r="BK197" s="181">
        <f t="shared" si="59"/>
        <v>0</v>
      </c>
      <c r="BL197" s="13" t="s">
        <v>201</v>
      </c>
      <c r="BM197" s="13" t="s">
        <v>469</v>
      </c>
    </row>
    <row r="198" spans="2:65" s="1" customFormat="1" ht="16.5" customHeight="1">
      <c r="B198" s="30"/>
      <c r="C198" s="170" t="s">
        <v>470</v>
      </c>
      <c r="D198" s="170" t="s">
        <v>141</v>
      </c>
      <c r="E198" s="171" t="s">
        <v>471</v>
      </c>
      <c r="F198" s="172" t="s">
        <v>472</v>
      </c>
      <c r="G198" s="173" t="s">
        <v>452</v>
      </c>
      <c r="H198" s="174">
        <v>18</v>
      </c>
      <c r="I198" s="175"/>
      <c r="J198" s="176">
        <f t="shared" si="50"/>
        <v>0</v>
      </c>
      <c r="K198" s="172" t="s">
        <v>145</v>
      </c>
      <c r="L198" s="34"/>
      <c r="M198" s="177" t="s">
        <v>20</v>
      </c>
      <c r="N198" s="178" t="s">
        <v>43</v>
      </c>
      <c r="O198" s="56"/>
      <c r="P198" s="179">
        <f t="shared" si="51"/>
        <v>0</v>
      </c>
      <c r="Q198" s="179">
        <v>1.4970000000000001E-2</v>
      </c>
      <c r="R198" s="179">
        <f t="shared" si="52"/>
        <v>0.26946000000000003</v>
      </c>
      <c r="S198" s="179">
        <v>0</v>
      </c>
      <c r="T198" s="180">
        <f t="shared" si="53"/>
        <v>0</v>
      </c>
      <c r="AR198" s="13" t="s">
        <v>201</v>
      </c>
      <c r="AT198" s="13" t="s">
        <v>141</v>
      </c>
      <c r="AU198" s="13" t="s">
        <v>82</v>
      </c>
      <c r="AY198" s="13" t="s">
        <v>138</v>
      </c>
      <c r="BE198" s="181">
        <f t="shared" si="54"/>
        <v>0</v>
      </c>
      <c r="BF198" s="181">
        <f t="shared" si="55"/>
        <v>0</v>
      </c>
      <c r="BG198" s="181">
        <f t="shared" si="56"/>
        <v>0</v>
      </c>
      <c r="BH198" s="181">
        <f t="shared" si="57"/>
        <v>0</v>
      </c>
      <c r="BI198" s="181">
        <f t="shared" si="58"/>
        <v>0</v>
      </c>
      <c r="BJ198" s="13" t="s">
        <v>80</v>
      </c>
      <c r="BK198" s="181">
        <f t="shared" si="59"/>
        <v>0</v>
      </c>
      <c r="BL198" s="13" t="s">
        <v>201</v>
      </c>
      <c r="BM198" s="13" t="s">
        <v>473</v>
      </c>
    </row>
    <row r="199" spans="2:65" s="1" customFormat="1" ht="16.5" customHeight="1">
      <c r="B199" s="30"/>
      <c r="C199" s="170" t="s">
        <v>474</v>
      </c>
      <c r="D199" s="170" t="s">
        <v>141</v>
      </c>
      <c r="E199" s="171" t="s">
        <v>475</v>
      </c>
      <c r="F199" s="172" t="s">
        <v>476</v>
      </c>
      <c r="G199" s="173" t="s">
        <v>452</v>
      </c>
      <c r="H199" s="174">
        <v>7</v>
      </c>
      <c r="I199" s="175"/>
      <c r="J199" s="176">
        <f t="shared" si="50"/>
        <v>0</v>
      </c>
      <c r="K199" s="172" t="s">
        <v>145</v>
      </c>
      <c r="L199" s="34"/>
      <c r="M199" s="177" t="s">
        <v>20</v>
      </c>
      <c r="N199" s="178" t="s">
        <v>43</v>
      </c>
      <c r="O199" s="56"/>
      <c r="P199" s="179">
        <f t="shared" si="51"/>
        <v>0</v>
      </c>
      <c r="Q199" s="179">
        <v>0</v>
      </c>
      <c r="R199" s="179">
        <f t="shared" si="52"/>
        <v>0</v>
      </c>
      <c r="S199" s="179">
        <v>2.4500000000000001E-2</v>
      </c>
      <c r="T199" s="180">
        <f t="shared" si="53"/>
        <v>0.17150000000000001</v>
      </c>
      <c r="AR199" s="13" t="s">
        <v>201</v>
      </c>
      <c r="AT199" s="13" t="s">
        <v>141</v>
      </c>
      <c r="AU199" s="13" t="s">
        <v>82</v>
      </c>
      <c r="AY199" s="13" t="s">
        <v>138</v>
      </c>
      <c r="BE199" s="181">
        <f t="shared" si="54"/>
        <v>0</v>
      </c>
      <c r="BF199" s="181">
        <f t="shared" si="55"/>
        <v>0</v>
      </c>
      <c r="BG199" s="181">
        <f t="shared" si="56"/>
        <v>0</v>
      </c>
      <c r="BH199" s="181">
        <f t="shared" si="57"/>
        <v>0</v>
      </c>
      <c r="BI199" s="181">
        <f t="shared" si="58"/>
        <v>0</v>
      </c>
      <c r="BJ199" s="13" t="s">
        <v>80</v>
      </c>
      <c r="BK199" s="181">
        <f t="shared" si="59"/>
        <v>0</v>
      </c>
      <c r="BL199" s="13" t="s">
        <v>201</v>
      </c>
      <c r="BM199" s="13" t="s">
        <v>477</v>
      </c>
    </row>
    <row r="200" spans="2:65" s="1" customFormat="1" ht="22.5" customHeight="1">
      <c r="B200" s="30"/>
      <c r="C200" s="170" t="s">
        <v>478</v>
      </c>
      <c r="D200" s="170" t="s">
        <v>141</v>
      </c>
      <c r="E200" s="171" t="s">
        <v>479</v>
      </c>
      <c r="F200" s="172" t="s">
        <v>480</v>
      </c>
      <c r="G200" s="173" t="s">
        <v>452</v>
      </c>
      <c r="H200" s="174">
        <v>2</v>
      </c>
      <c r="I200" s="175"/>
      <c r="J200" s="176">
        <f t="shared" si="50"/>
        <v>0</v>
      </c>
      <c r="K200" s="172" t="s">
        <v>145</v>
      </c>
      <c r="L200" s="34"/>
      <c r="M200" s="177" t="s">
        <v>20</v>
      </c>
      <c r="N200" s="178" t="s">
        <v>43</v>
      </c>
      <c r="O200" s="56"/>
      <c r="P200" s="179">
        <f t="shared" si="51"/>
        <v>0</v>
      </c>
      <c r="Q200" s="179">
        <v>4.453E-2</v>
      </c>
      <c r="R200" s="179">
        <f t="shared" si="52"/>
        <v>8.906E-2</v>
      </c>
      <c r="S200" s="179">
        <v>0</v>
      </c>
      <c r="T200" s="180">
        <f t="shared" si="53"/>
        <v>0</v>
      </c>
      <c r="AR200" s="13" t="s">
        <v>201</v>
      </c>
      <c r="AT200" s="13" t="s">
        <v>141</v>
      </c>
      <c r="AU200" s="13" t="s">
        <v>82</v>
      </c>
      <c r="AY200" s="13" t="s">
        <v>138</v>
      </c>
      <c r="BE200" s="181">
        <f t="shared" si="54"/>
        <v>0</v>
      </c>
      <c r="BF200" s="181">
        <f t="shared" si="55"/>
        <v>0</v>
      </c>
      <c r="BG200" s="181">
        <f t="shared" si="56"/>
        <v>0</v>
      </c>
      <c r="BH200" s="181">
        <f t="shared" si="57"/>
        <v>0</v>
      </c>
      <c r="BI200" s="181">
        <f t="shared" si="58"/>
        <v>0</v>
      </c>
      <c r="BJ200" s="13" t="s">
        <v>80</v>
      </c>
      <c r="BK200" s="181">
        <f t="shared" si="59"/>
        <v>0</v>
      </c>
      <c r="BL200" s="13" t="s">
        <v>201</v>
      </c>
      <c r="BM200" s="13" t="s">
        <v>481</v>
      </c>
    </row>
    <row r="201" spans="2:65" s="1" customFormat="1" ht="16.5" customHeight="1">
      <c r="B201" s="30"/>
      <c r="C201" s="170" t="s">
        <v>482</v>
      </c>
      <c r="D201" s="170" t="s">
        <v>141</v>
      </c>
      <c r="E201" s="171" t="s">
        <v>483</v>
      </c>
      <c r="F201" s="172" t="s">
        <v>484</v>
      </c>
      <c r="G201" s="173" t="s">
        <v>452</v>
      </c>
      <c r="H201" s="174">
        <v>18</v>
      </c>
      <c r="I201" s="175"/>
      <c r="J201" s="176">
        <f t="shared" si="50"/>
        <v>0</v>
      </c>
      <c r="K201" s="172" t="s">
        <v>145</v>
      </c>
      <c r="L201" s="34"/>
      <c r="M201" s="177" t="s">
        <v>20</v>
      </c>
      <c r="N201" s="178" t="s">
        <v>43</v>
      </c>
      <c r="O201" s="56"/>
      <c r="P201" s="179">
        <f t="shared" si="51"/>
        <v>0</v>
      </c>
      <c r="Q201" s="179">
        <v>5.1999999999999995E-4</v>
      </c>
      <c r="R201" s="179">
        <f t="shared" si="52"/>
        <v>9.3599999999999985E-3</v>
      </c>
      <c r="S201" s="179">
        <v>0</v>
      </c>
      <c r="T201" s="180">
        <f t="shared" si="53"/>
        <v>0</v>
      </c>
      <c r="AR201" s="13" t="s">
        <v>201</v>
      </c>
      <c r="AT201" s="13" t="s">
        <v>141</v>
      </c>
      <c r="AU201" s="13" t="s">
        <v>82</v>
      </c>
      <c r="AY201" s="13" t="s">
        <v>138</v>
      </c>
      <c r="BE201" s="181">
        <f t="shared" si="54"/>
        <v>0</v>
      </c>
      <c r="BF201" s="181">
        <f t="shared" si="55"/>
        <v>0</v>
      </c>
      <c r="BG201" s="181">
        <f t="shared" si="56"/>
        <v>0</v>
      </c>
      <c r="BH201" s="181">
        <f t="shared" si="57"/>
        <v>0</v>
      </c>
      <c r="BI201" s="181">
        <f t="shared" si="58"/>
        <v>0</v>
      </c>
      <c r="BJ201" s="13" t="s">
        <v>80</v>
      </c>
      <c r="BK201" s="181">
        <f t="shared" si="59"/>
        <v>0</v>
      </c>
      <c r="BL201" s="13" t="s">
        <v>201</v>
      </c>
      <c r="BM201" s="13" t="s">
        <v>485</v>
      </c>
    </row>
    <row r="202" spans="2:65" s="1" customFormat="1" ht="16.5" customHeight="1">
      <c r="B202" s="30"/>
      <c r="C202" s="170" t="s">
        <v>486</v>
      </c>
      <c r="D202" s="170" t="s">
        <v>141</v>
      </c>
      <c r="E202" s="171" t="s">
        <v>487</v>
      </c>
      <c r="F202" s="172" t="s">
        <v>488</v>
      </c>
      <c r="G202" s="173" t="s">
        <v>452</v>
      </c>
      <c r="H202" s="174">
        <v>13</v>
      </c>
      <c r="I202" s="175"/>
      <c r="J202" s="176">
        <f t="shared" si="50"/>
        <v>0</v>
      </c>
      <c r="K202" s="172" t="s">
        <v>145</v>
      </c>
      <c r="L202" s="34"/>
      <c r="M202" s="177" t="s">
        <v>20</v>
      </c>
      <c r="N202" s="178" t="s">
        <v>43</v>
      </c>
      <c r="O202" s="56"/>
      <c r="P202" s="179">
        <f t="shared" si="51"/>
        <v>0</v>
      </c>
      <c r="Q202" s="179">
        <v>5.1999999999999995E-4</v>
      </c>
      <c r="R202" s="179">
        <f t="shared" si="52"/>
        <v>6.7599999999999995E-3</v>
      </c>
      <c r="S202" s="179">
        <v>0</v>
      </c>
      <c r="T202" s="180">
        <f t="shared" si="53"/>
        <v>0</v>
      </c>
      <c r="AR202" s="13" t="s">
        <v>201</v>
      </c>
      <c r="AT202" s="13" t="s">
        <v>141</v>
      </c>
      <c r="AU202" s="13" t="s">
        <v>82</v>
      </c>
      <c r="AY202" s="13" t="s">
        <v>138</v>
      </c>
      <c r="BE202" s="181">
        <f t="shared" si="54"/>
        <v>0</v>
      </c>
      <c r="BF202" s="181">
        <f t="shared" si="55"/>
        <v>0</v>
      </c>
      <c r="BG202" s="181">
        <f t="shared" si="56"/>
        <v>0</v>
      </c>
      <c r="BH202" s="181">
        <f t="shared" si="57"/>
        <v>0</v>
      </c>
      <c r="BI202" s="181">
        <f t="shared" si="58"/>
        <v>0</v>
      </c>
      <c r="BJ202" s="13" t="s">
        <v>80</v>
      </c>
      <c r="BK202" s="181">
        <f t="shared" si="59"/>
        <v>0</v>
      </c>
      <c r="BL202" s="13" t="s">
        <v>201</v>
      </c>
      <c r="BM202" s="13" t="s">
        <v>489</v>
      </c>
    </row>
    <row r="203" spans="2:65" s="1" customFormat="1" ht="16.5" customHeight="1">
      <c r="B203" s="30"/>
      <c r="C203" s="170" t="s">
        <v>490</v>
      </c>
      <c r="D203" s="170" t="s">
        <v>141</v>
      </c>
      <c r="E203" s="171" t="s">
        <v>491</v>
      </c>
      <c r="F203" s="172" t="s">
        <v>492</v>
      </c>
      <c r="G203" s="173" t="s">
        <v>452</v>
      </c>
      <c r="H203" s="174">
        <v>18</v>
      </c>
      <c r="I203" s="175"/>
      <c r="J203" s="176">
        <f t="shared" si="50"/>
        <v>0</v>
      </c>
      <c r="K203" s="172" t="s">
        <v>145</v>
      </c>
      <c r="L203" s="34"/>
      <c r="M203" s="177" t="s">
        <v>20</v>
      </c>
      <c r="N203" s="178" t="s">
        <v>43</v>
      </c>
      <c r="O203" s="56"/>
      <c r="P203" s="179">
        <f t="shared" si="51"/>
        <v>0</v>
      </c>
      <c r="Q203" s="179">
        <v>5.1999999999999995E-4</v>
      </c>
      <c r="R203" s="179">
        <f t="shared" si="52"/>
        <v>9.3599999999999985E-3</v>
      </c>
      <c r="S203" s="179">
        <v>0</v>
      </c>
      <c r="T203" s="180">
        <f t="shared" si="53"/>
        <v>0</v>
      </c>
      <c r="AR203" s="13" t="s">
        <v>201</v>
      </c>
      <c r="AT203" s="13" t="s">
        <v>141</v>
      </c>
      <c r="AU203" s="13" t="s">
        <v>82</v>
      </c>
      <c r="AY203" s="13" t="s">
        <v>138</v>
      </c>
      <c r="BE203" s="181">
        <f t="shared" si="54"/>
        <v>0</v>
      </c>
      <c r="BF203" s="181">
        <f t="shared" si="55"/>
        <v>0</v>
      </c>
      <c r="BG203" s="181">
        <f t="shared" si="56"/>
        <v>0</v>
      </c>
      <c r="BH203" s="181">
        <f t="shared" si="57"/>
        <v>0</v>
      </c>
      <c r="BI203" s="181">
        <f t="shared" si="58"/>
        <v>0</v>
      </c>
      <c r="BJ203" s="13" t="s">
        <v>80</v>
      </c>
      <c r="BK203" s="181">
        <f t="shared" si="59"/>
        <v>0</v>
      </c>
      <c r="BL203" s="13" t="s">
        <v>201</v>
      </c>
      <c r="BM203" s="13" t="s">
        <v>493</v>
      </c>
    </row>
    <row r="204" spans="2:65" s="1" customFormat="1" ht="16.5" customHeight="1">
      <c r="B204" s="30"/>
      <c r="C204" s="170" t="s">
        <v>494</v>
      </c>
      <c r="D204" s="170" t="s">
        <v>141</v>
      </c>
      <c r="E204" s="171" t="s">
        <v>495</v>
      </c>
      <c r="F204" s="172" t="s">
        <v>496</v>
      </c>
      <c r="G204" s="173" t="s">
        <v>452</v>
      </c>
      <c r="H204" s="174">
        <v>13</v>
      </c>
      <c r="I204" s="175"/>
      <c r="J204" s="176">
        <f t="shared" si="50"/>
        <v>0</v>
      </c>
      <c r="K204" s="172" t="s">
        <v>145</v>
      </c>
      <c r="L204" s="34"/>
      <c r="M204" s="177" t="s">
        <v>20</v>
      </c>
      <c r="N204" s="178" t="s">
        <v>43</v>
      </c>
      <c r="O204" s="56"/>
      <c r="P204" s="179">
        <f t="shared" si="51"/>
        <v>0</v>
      </c>
      <c r="Q204" s="179">
        <v>5.1999999999999995E-4</v>
      </c>
      <c r="R204" s="179">
        <f t="shared" si="52"/>
        <v>6.7599999999999995E-3</v>
      </c>
      <c r="S204" s="179">
        <v>0</v>
      </c>
      <c r="T204" s="180">
        <f t="shared" si="53"/>
        <v>0</v>
      </c>
      <c r="AR204" s="13" t="s">
        <v>201</v>
      </c>
      <c r="AT204" s="13" t="s">
        <v>141</v>
      </c>
      <c r="AU204" s="13" t="s">
        <v>82</v>
      </c>
      <c r="AY204" s="13" t="s">
        <v>138</v>
      </c>
      <c r="BE204" s="181">
        <f t="shared" si="54"/>
        <v>0</v>
      </c>
      <c r="BF204" s="181">
        <f t="shared" si="55"/>
        <v>0</v>
      </c>
      <c r="BG204" s="181">
        <f t="shared" si="56"/>
        <v>0</v>
      </c>
      <c r="BH204" s="181">
        <f t="shared" si="57"/>
        <v>0</v>
      </c>
      <c r="BI204" s="181">
        <f t="shared" si="58"/>
        <v>0</v>
      </c>
      <c r="BJ204" s="13" t="s">
        <v>80</v>
      </c>
      <c r="BK204" s="181">
        <f t="shared" si="59"/>
        <v>0</v>
      </c>
      <c r="BL204" s="13" t="s">
        <v>201</v>
      </c>
      <c r="BM204" s="13" t="s">
        <v>497</v>
      </c>
    </row>
    <row r="205" spans="2:65" s="1" customFormat="1" ht="16.5" customHeight="1">
      <c r="B205" s="30"/>
      <c r="C205" s="170" t="s">
        <v>498</v>
      </c>
      <c r="D205" s="170" t="s">
        <v>141</v>
      </c>
      <c r="E205" s="171" t="s">
        <v>499</v>
      </c>
      <c r="F205" s="172" t="s">
        <v>500</v>
      </c>
      <c r="G205" s="173" t="s">
        <v>452</v>
      </c>
      <c r="H205" s="174">
        <v>18</v>
      </c>
      <c r="I205" s="175"/>
      <c r="J205" s="176">
        <f t="shared" si="50"/>
        <v>0</v>
      </c>
      <c r="K205" s="172" t="s">
        <v>20</v>
      </c>
      <c r="L205" s="34"/>
      <c r="M205" s="177" t="s">
        <v>20</v>
      </c>
      <c r="N205" s="178" t="s">
        <v>43</v>
      </c>
      <c r="O205" s="56"/>
      <c r="P205" s="179">
        <f t="shared" si="51"/>
        <v>0</v>
      </c>
      <c r="Q205" s="179">
        <v>1E-3</v>
      </c>
      <c r="R205" s="179">
        <f t="shared" si="52"/>
        <v>1.8000000000000002E-2</v>
      </c>
      <c r="S205" s="179">
        <v>0</v>
      </c>
      <c r="T205" s="180">
        <f t="shared" si="53"/>
        <v>0</v>
      </c>
      <c r="AR205" s="13" t="s">
        <v>201</v>
      </c>
      <c r="AT205" s="13" t="s">
        <v>141</v>
      </c>
      <c r="AU205" s="13" t="s">
        <v>82</v>
      </c>
      <c r="AY205" s="13" t="s">
        <v>138</v>
      </c>
      <c r="BE205" s="181">
        <f t="shared" si="54"/>
        <v>0</v>
      </c>
      <c r="BF205" s="181">
        <f t="shared" si="55"/>
        <v>0</v>
      </c>
      <c r="BG205" s="181">
        <f t="shared" si="56"/>
        <v>0</v>
      </c>
      <c r="BH205" s="181">
        <f t="shared" si="57"/>
        <v>0</v>
      </c>
      <c r="BI205" s="181">
        <f t="shared" si="58"/>
        <v>0</v>
      </c>
      <c r="BJ205" s="13" t="s">
        <v>80</v>
      </c>
      <c r="BK205" s="181">
        <f t="shared" si="59"/>
        <v>0</v>
      </c>
      <c r="BL205" s="13" t="s">
        <v>201</v>
      </c>
      <c r="BM205" s="13" t="s">
        <v>501</v>
      </c>
    </row>
    <row r="206" spans="2:65" s="1" customFormat="1" ht="22.5" customHeight="1">
      <c r="B206" s="30"/>
      <c r="C206" s="170" t="s">
        <v>502</v>
      </c>
      <c r="D206" s="170" t="s">
        <v>141</v>
      </c>
      <c r="E206" s="171" t="s">
        <v>503</v>
      </c>
      <c r="F206" s="172" t="s">
        <v>504</v>
      </c>
      <c r="G206" s="173" t="s">
        <v>452</v>
      </c>
      <c r="H206" s="174">
        <v>1</v>
      </c>
      <c r="I206" s="175"/>
      <c r="J206" s="176">
        <f t="shared" si="50"/>
        <v>0</v>
      </c>
      <c r="K206" s="172" t="s">
        <v>145</v>
      </c>
      <c r="L206" s="34"/>
      <c r="M206" s="177" t="s">
        <v>20</v>
      </c>
      <c r="N206" s="178" t="s">
        <v>43</v>
      </c>
      <c r="O206" s="56"/>
      <c r="P206" s="179">
        <f t="shared" si="51"/>
        <v>0</v>
      </c>
      <c r="Q206" s="179">
        <v>4.9300000000000004E-3</v>
      </c>
      <c r="R206" s="179">
        <f t="shared" si="52"/>
        <v>4.9300000000000004E-3</v>
      </c>
      <c r="S206" s="179">
        <v>0</v>
      </c>
      <c r="T206" s="180">
        <f t="shared" si="53"/>
        <v>0</v>
      </c>
      <c r="AR206" s="13" t="s">
        <v>201</v>
      </c>
      <c r="AT206" s="13" t="s">
        <v>141</v>
      </c>
      <c r="AU206" s="13" t="s">
        <v>82</v>
      </c>
      <c r="AY206" s="13" t="s">
        <v>138</v>
      </c>
      <c r="BE206" s="181">
        <f t="shared" si="54"/>
        <v>0</v>
      </c>
      <c r="BF206" s="181">
        <f t="shared" si="55"/>
        <v>0</v>
      </c>
      <c r="BG206" s="181">
        <f t="shared" si="56"/>
        <v>0</v>
      </c>
      <c r="BH206" s="181">
        <f t="shared" si="57"/>
        <v>0</v>
      </c>
      <c r="BI206" s="181">
        <f t="shared" si="58"/>
        <v>0</v>
      </c>
      <c r="BJ206" s="13" t="s">
        <v>80</v>
      </c>
      <c r="BK206" s="181">
        <f t="shared" si="59"/>
        <v>0</v>
      </c>
      <c r="BL206" s="13" t="s">
        <v>201</v>
      </c>
      <c r="BM206" s="13" t="s">
        <v>505</v>
      </c>
    </row>
    <row r="207" spans="2:65" s="1" customFormat="1" ht="16.5" customHeight="1">
      <c r="B207" s="30"/>
      <c r="C207" s="170" t="s">
        <v>506</v>
      </c>
      <c r="D207" s="170" t="s">
        <v>141</v>
      </c>
      <c r="E207" s="171" t="s">
        <v>507</v>
      </c>
      <c r="F207" s="172" t="s">
        <v>508</v>
      </c>
      <c r="G207" s="173" t="s">
        <v>452</v>
      </c>
      <c r="H207" s="174">
        <v>2</v>
      </c>
      <c r="I207" s="175"/>
      <c r="J207" s="176">
        <f t="shared" si="50"/>
        <v>0</v>
      </c>
      <c r="K207" s="172" t="s">
        <v>145</v>
      </c>
      <c r="L207" s="34"/>
      <c r="M207" s="177" t="s">
        <v>20</v>
      </c>
      <c r="N207" s="178" t="s">
        <v>43</v>
      </c>
      <c r="O207" s="56"/>
      <c r="P207" s="179">
        <f t="shared" si="51"/>
        <v>0</v>
      </c>
      <c r="Q207" s="179">
        <v>9.8300000000000002E-3</v>
      </c>
      <c r="R207" s="179">
        <f t="shared" si="52"/>
        <v>1.966E-2</v>
      </c>
      <c r="S207" s="179">
        <v>0</v>
      </c>
      <c r="T207" s="180">
        <f t="shared" si="53"/>
        <v>0</v>
      </c>
      <c r="AR207" s="13" t="s">
        <v>201</v>
      </c>
      <c r="AT207" s="13" t="s">
        <v>141</v>
      </c>
      <c r="AU207" s="13" t="s">
        <v>82</v>
      </c>
      <c r="AY207" s="13" t="s">
        <v>138</v>
      </c>
      <c r="BE207" s="181">
        <f t="shared" si="54"/>
        <v>0</v>
      </c>
      <c r="BF207" s="181">
        <f t="shared" si="55"/>
        <v>0</v>
      </c>
      <c r="BG207" s="181">
        <f t="shared" si="56"/>
        <v>0</v>
      </c>
      <c r="BH207" s="181">
        <f t="shared" si="57"/>
        <v>0</v>
      </c>
      <c r="BI207" s="181">
        <f t="shared" si="58"/>
        <v>0</v>
      </c>
      <c r="BJ207" s="13" t="s">
        <v>80</v>
      </c>
      <c r="BK207" s="181">
        <f t="shared" si="59"/>
        <v>0</v>
      </c>
      <c r="BL207" s="13" t="s">
        <v>201</v>
      </c>
      <c r="BM207" s="13" t="s">
        <v>509</v>
      </c>
    </row>
    <row r="208" spans="2:65" s="1" customFormat="1" ht="16.5" customHeight="1">
      <c r="B208" s="30"/>
      <c r="C208" s="170" t="s">
        <v>510</v>
      </c>
      <c r="D208" s="170" t="s">
        <v>141</v>
      </c>
      <c r="E208" s="171" t="s">
        <v>511</v>
      </c>
      <c r="F208" s="172" t="s">
        <v>512</v>
      </c>
      <c r="G208" s="173" t="s">
        <v>452</v>
      </c>
      <c r="H208" s="174">
        <v>1</v>
      </c>
      <c r="I208" s="175"/>
      <c r="J208" s="176">
        <f t="shared" si="50"/>
        <v>0</v>
      </c>
      <c r="K208" s="172" t="s">
        <v>145</v>
      </c>
      <c r="L208" s="34"/>
      <c r="M208" s="177" t="s">
        <v>20</v>
      </c>
      <c r="N208" s="178" t="s">
        <v>43</v>
      </c>
      <c r="O208" s="56"/>
      <c r="P208" s="179">
        <f t="shared" si="51"/>
        <v>0</v>
      </c>
      <c r="Q208" s="179">
        <v>0</v>
      </c>
      <c r="R208" s="179">
        <f t="shared" si="52"/>
        <v>0</v>
      </c>
      <c r="S208" s="179">
        <v>2.7199999999999998E-2</v>
      </c>
      <c r="T208" s="180">
        <f t="shared" si="53"/>
        <v>2.7199999999999998E-2</v>
      </c>
      <c r="AR208" s="13" t="s">
        <v>201</v>
      </c>
      <c r="AT208" s="13" t="s">
        <v>141</v>
      </c>
      <c r="AU208" s="13" t="s">
        <v>82</v>
      </c>
      <c r="AY208" s="13" t="s">
        <v>138</v>
      </c>
      <c r="BE208" s="181">
        <f t="shared" si="54"/>
        <v>0</v>
      </c>
      <c r="BF208" s="181">
        <f t="shared" si="55"/>
        <v>0</v>
      </c>
      <c r="BG208" s="181">
        <f t="shared" si="56"/>
        <v>0</v>
      </c>
      <c r="BH208" s="181">
        <f t="shared" si="57"/>
        <v>0</v>
      </c>
      <c r="BI208" s="181">
        <f t="shared" si="58"/>
        <v>0</v>
      </c>
      <c r="BJ208" s="13" t="s">
        <v>80</v>
      </c>
      <c r="BK208" s="181">
        <f t="shared" si="59"/>
        <v>0</v>
      </c>
      <c r="BL208" s="13" t="s">
        <v>201</v>
      </c>
      <c r="BM208" s="13" t="s">
        <v>513</v>
      </c>
    </row>
    <row r="209" spans="2:65" s="1" customFormat="1" ht="16.5" customHeight="1">
      <c r="B209" s="30"/>
      <c r="C209" s="170" t="s">
        <v>514</v>
      </c>
      <c r="D209" s="170" t="s">
        <v>141</v>
      </c>
      <c r="E209" s="171" t="s">
        <v>515</v>
      </c>
      <c r="F209" s="172" t="s">
        <v>516</v>
      </c>
      <c r="G209" s="173" t="s">
        <v>452</v>
      </c>
      <c r="H209" s="174">
        <v>1</v>
      </c>
      <c r="I209" s="175"/>
      <c r="J209" s="176">
        <f t="shared" si="50"/>
        <v>0</v>
      </c>
      <c r="K209" s="172" t="s">
        <v>145</v>
      </c>
      <c r="L209" s="34"/>
      <c r="M209" s="177" t="s">
        <v>20</v>
      </c>
      <c r="N209" s="178" t="s">
        <v>43</v>
      </c>
      <c r="O209" s="56"/>
      <c r="P209" s="179">
        <f t="shared" si="51"/>
        <v>0</v>
      </c>
      <c r="Q209" s="179">
        <v>0</v>
      </c>
      <c r="R209" s="179">
        <f t="shared" si="52"/>
        <v>0</v>
      </c>
      <c r="S209" s="179">
        <v>1.7299999999999999E-2</v>
      </c>
      <c r="T209" s="180">
        <f t="shared" si="53"/>
        <v>1.7299999999999999E-2</v>
      </c>
      <c r="AR209" s="13" t="s">
        <v>201</v>
      </c>
      <c r="AT209" s="13" t="s">
        <v>141</v>
      </c>
      <c r="AU209" s="13" t="s">
        <v>82</v>
      </c>
      <c r="AY209" s="13" t="s">
        <v>138</v>
      </c>
      <c r="BE209" s="181">
        <f t="shared" si="54"/>
        <v>0</v>
      </c>
      <c r="BF209" s="181">
        <f t="shared" si="55"/>
        <v>0</v>
      </c>
      <c r="BG209" s="181">
        <f t="shared" si="56"/>
        <v>0</v>
      </c>
      <c r="BH209" s="181">
        <f t="shared" si="57"/>
        <v>0</v>
      </c>
      <c r="BI209" s="181">
        <f t="shared" si="58"/>
        <v>0</v>
      </c>
      <c r="BJ209" s="13" t="s">
        <v>80</v>
      </c>
      <c r="BK209" s="181">
        <f t="shared" si="59"/>
        <v>0</v>
      </c>
      <c r="BL209" s="13" t="s">
        <v>201</v>
      </c>
      <c r="BM209" s="13" t="s">
        <v>517</v>
      </c>
    </row>
    <row r="210" spans="2:65" s="1" customFormat="1" ht="16.5" customHeight="1">
      <c r="B210" s="30"/>
      <c r="C210" s="170" t="s">
        <v>518</v>
      </c>
      <c r="D210" s="170" t="s">
        <v>141</v>
      </c>
      <c r="E210" s="171" t="s">
        <v>519</v>
      </c>
      <c r="F210" s="172" t="s">
        <v>520</v>
      </c>
      <c r="G210" s="173" t="s">
        <v>452</v>
      </c>
      <c r="H210" s="174">
        <v>1</v>
      </c>
      <c r="I210" s="175"/>
      <c r="J210" s="176">
        <f t="shared" si="50"/>
        <v>0</v>
      </c>
      <c r="K210" s="172" t="s">
        <v>145</v>
      </c>
      <c r="L210" s="34"/>
      <c r="M210" s="177" t="s">
        <v>20</v>
      </c>
      <c r="N210" s="178" t="s">
        <v>43</v>
      </c>
      <c r="O210" s="56"/>
      <c r="P210" s="179">
        <f t="shared" si="51"/>
        <v>0</v>
      </c>
      <c r="Q210" s="179">
        <v>0</v>
      </c>
      <c r="R210" s="179">
        <f t="shared" si="52"/>
        <v>0</v>
      </c>
      <c r="S210" s="179">
        <v>3.4700000000000002E-2</v>
      </c>
      <c r="T210" s="180">
        <f t="shared" si="53"/>
        <v>3.4700000000000002E-2</v>
      </c>
      <c r="AR210" s="13" t="s">
        <v>201</v>
      </c>
      <c r="AT210" s="13" t="s">
        <v>141</v>
      </c>
      <c r="AU210" s="13" t="s">
        <v>82</v>
      </c>
      <c r="AY210" s="13" t="s">
        <v>138</v>
      </c>
      <c r="BE210" s="181">
        <f t="shared" si="54"/>
        <v>0</v>
      </c>
      <c r="BF210" s="181">
        <f t="shared" si="55"/>
        <v>0</v>
      </c>
      <c r="BG210" s="181">
        <f t="shared" si="56"/>
        <v>0</v>
      </c>
      <c r="BH210" s="181">
        <f t="shared" si="57"/>
        <v>0</v>
      </c>
      <c r="BI210" s="181">
        <f t="shared" si="58"/>
        <v>0</v>
      </c>
      <c r="BJ210" s="13" t="s">
        <v>80</v>
      </c>
      <c r="BK210" s="181">
        <f t="shared" si="59"/>
        <v>0</v>
      </c>
      <c r="BL210" s="13" t="s">
        <v>201</v>
      </c>
      <c r="BM210" s="13" t="s">
        <v>521</v>
      </c>
    </row>
    <row r="211" spans="2:65" s="1" customFormat="1" ht="16.5" customHeight="1">
      <c r="B211" s="30"/>
      <c r="C211" s="170" t="s">
        <v>522</v>
      </c>
      <c r="D211" s="170" t="s">
        <v>141</v>
      </c>
      <c r="E211" s="171" t="s">
        <v>523</v>
      </c>
      <c r="F211" s="172" t="s">
        <v>524</v>
      </c>
      <c r="G211" s="173" t="s">
        <v>452</v>
      </c>
      <c r="H211" s="174">
        <v>1</v>
      </c>
      <c r="I211" s="175"/>
      <c r="J211" s="176">
        <f t="shared" si="50"/>
        <v>0</v>
      </c>
      <c r="K211" s="172" t="s">
        <v>145</v>
      </c>
      <c r="L211" s="34"/>
      <c r="M211" s="177" t="s">
        <v>20</v>
      </c>
      <c r="N211" s="178" t="s">
        <v>43</v>
      </c>
      <c r="O211" s="56"/>
      <c r="P211" s="179">
        <f t="shared" si="51"/>
        <v>0</v>
      </c>
      <c r="Q211" s="179">
        <v>1.47E-2</v>
      </c>
      <c r="R211" s="179">
        <f t="shared" si="52"/>
        <v>1.47E-2</v>
      </c>
      <c r="S211" s="179">
        <v>0</v>
      </c>
      <c r="T211" s="180">
        <f t="shared" si="53"/>
        <v>0</v>
      </c>
      <c r="AR211" s="13" t="s">
        <v>201</v>
      </c>
      <c r="AT211" s="13" t="s">
        <v>141</v>
      </c>
      <c r="AU211" s="13" t="s">
        <v>82</v>
      </c>
      <c r="AY211" s="13" t="s">
        <v>138</v>
      </c>
      <c r="BE211" s="181">
        <f t="shared" si="54"/>
        <v>0</v>
      </c>
      <c r="BF211" s="181">
        <f t="shared" si="55"/>
        <v>0</v>
      </c>
      <c r="BG211" s="181">
        <f t="shared" si="56"/>
        <v>0</v>
      </c>
      <c r="BH211" s="181">
        <f t="shared" si="57"/>
        <v>0</v>
      </c>
      <c r="BI211" s="181">
        <f t="shared" si="58"/>
        <v>0</v>
      </c>
      <c r="BJ211" s="13" t="s">
        <v>80</v>
      </c>
      <c r="BK211" s="181">
        <f t="shared" si="59"/>
        <v>0</v>
      </c>
      <c r="BL211" s="13" t="s">
        <v>201</v>
      </c>
      <c r="BM211" s="13" t="s">
        <v>525</v>
      </c>
    </row>
    <row r="212" spans="2:65" s="1" customFormat="1" ht="22.5" customHeight="1">
      <c r="B212" s="30"/>
      <c r="C212" s="170" t="s">
        <v>526</v>
      </c>
      <c r="D212" s="170" t="s">
        <v>141</v>
      </c>
      <c r="E212" s="171" t="s">
        <v>527</v>
      </c>
      <c r="F212" s="172" t="s">
        <v>528</v>
      </c>
      <c r="G212" s="173" t="s">
        <v>259</v>
      </c>
      <c r="H212" s="174">
        <v>0.96299999999999997</v>
      </c>
      <c r="I212" s="175"/>
      <c r="J212" s="176">
        <f t="shared" si="50"/>
        <v>0</v>
      </c>
      <c r="K212" s="172" t="s">
        <v>145</v>
      </c>
      <c r="L212" s="34"/>
      <c r="M212" s="177" t="s">
        <v>20</v>
      </c>
      <c r="N212" s="178" t="s">
        <v>43</v>
      </c>
      <c r="O212" s="56"/>
      <c r="P212" s="179">
        <f t="shared" si="51"/>
        <v>0</v>
      </c>
      <c r="Q212" s="179">
        <v>0</v>
      </c>
      <c r="R212" s="179">
        <f t="shared" si="52"/>
        <v>0</v>
      </c>
      <c r="S212" s="179">
        <v>0</v>
      </c>
      <c r="T212" s="180">
        <f t="shared" si="53"/>
        <v>0</v>
      </c>
      <c r="AR212" s="13" t="s">
        <v>201</v>
      </c>
      <c r="AT212" s="13" t="s">
        <v>141</v>
      </c>
      <c r="AU212" s="13" t="s">
        <v>82</v>
      </c>
      <c r="AY212" s="13" t="s">
        <v>138</v>
      </c>
      <c r="BE212" s="181">
        <f t="shared" si="54"/>
        <v>0</v>
      </c>
      <c r="BF212" s="181">
        <f t="shared" si="55"/>
        <v>0</v>
      </c>
      <c r="BG212" s="181">
        <f t="shared" si="56"/>
        <v>0</v>
      </c>
      <c r="BH212" s="181">
        <f t="shared" si="57"/>
        <v>0</v>
      </c>
      <c r="BI212" s="181">
        <f t="shared" si="58"/>
        <v>0</v>
      </c>
      <c r="BJ212" s="13" t="s">
        <v>80</v>
      </c>
      <c r="BK212" s="181">
        <f t="shared" si="59"/>
        <v>0</v>
      </c>
      <c r="BL212" s="13" t="s">
        <v>201</v>
      </c>
      <c r="BM212" s="13" t="s">
        <v>529</v>
      </c>
    </row>
    <row r="213" spans="2:65" s="1" customFormat="1" ht="16.5" customHeight="1">
      <c r="B213" s="30"/>
      <c r="C213" s="170" t="s">
        <v>530</v>
      </c>
      <c r="D213" s="170" t="s">
        <v>141</v>
      </c>
      <c r="E213" s="171" t="s">
        <v>531</v>
      </c>
      <c r="F213" s="172" t="s">
        <v>532</v>
      </c>
      <c r="G213" s="173" t="s">
        <v>452</v>
      </c>
      <c r="H213" s="174">
        <v>49</v>
      </c>
      <c r="I213" s="175"/>
      <c r="J213" s="176">
        <f t="shared" si="50"/>
        <v>0</v>
      </c>
      <c r="K213" s="172" t="s">
        <v>145</v>
      </c>
      <c r="L213" s="34"/>
      <c r="M213" s="177" t="s">
        <v>20</v>
      </c>
      <c r="N213" s="178" t="s">
        <v>43</v>
      </c>
      <c r="O213" s="56"/>
      <c r="P213" s="179">
        <f t="shared" si="51"/>
        <v>0</v>
      </c>
      <c r="Q213" s="179">
        <v>2.9999999999999997E-4</v>
      </c>
      <c r="R213" s="179">
        <f t="shared" si="52"/>
        <v>1.47E-2</v>
      </c>
      <c r="S213" s="179">
        <v>0</v>
      </c>
      <c r="T213" s="180">
        <f t="shared" si="53"/>
        <v>0</v>
      </c>
      <c r="AR213" s="13" t="s">
        <v>201</v>
      </c>
      <c r="AT213" s="13" t="s">
        <v>141</v>
      </c>
      <c r="AU213" s="13" t="s">
        <v>82</v>
      </c>
      <c r="AY213" s="13" t="s">
        <v>138</v>
      </c>
      <c r="BE213" s="181">
        <f t="shared" si="54"/>
        <v>0</v>
      </c>
      <c r="BF213" s="181">
        <f t="shared" si="55"/>
        <v>0</v>
      </c>
      <c r="BG213" s="181">
        <f t="shared" si="56"/>
        <v>0</v>
      </c>
      <c r="BH213" s="181">
        <f t="shared" si="57"/>
        <v>0</v>
      </c>
      <c r="BI213" s="181">
        <f t="shared" si="58"/>
        <v>0</v>
      </c>
      <c r="BJ213" s="13" t="s">
        <v>80</v>
      </c>
      <c r="BK213" s="181">
        <f t="shared" si="59"/>
        <v>0</v>
      </c>
      <c r="BL213" s="13" t="s">
        <v>201</v>
      </c>
      <c r="BM213" s="13" t="s">
        <v>533</v>
      </c>
    </row>
    <row r="214" spans="2:65" s="1" customFormat="1" ht="16.5" customHeight="1">
      <c r="B214" s="30"/>
      <c r="C214" s="170" t="s">
        <v>534</v>
      </c>
      <c r="D214" s="170" t="s">
        <v>141</v>
      </c>
      <c r="E214" s="171" t="s">
        <v>535</v>
      </c>
      <c r="F214" s="172" t="s">
        <v>536</v>
      </c>
      <c r="G214" s="173" t="s">
        <v>209</v>
      </c>
      <c r="H214" s="174">
        <v>1</v>
      </c>
      <c r="I214" s="175"/>
      <c r="J214" s="176">
        <f t="shared" si="50"/>
        <v>0</v>
      </c>
      <c r="K214" s="172" t="s">
        <v>145</v>
      </c>
      <c r="L214" s="34"/>
      <c r="M214" s="177" t="s">
        <v>20</v>
      </c>
      <c r="N214" s="178" t="s">
        <v>43</v>
      </c>
      <c r="O214" s="56"/>
      <c r="P214" s="179">
        <f t="shared" si="51"/>
        <v>0</v>
      </c>
      <c r="Q214" s="179">
        <v>1.09E-3</v>
      </c>
      <c r="R214" s="179">
        <f t="shared" si="52"/>
        <v>1.09E-3</v>
      </c>
      <c r="S214" s="179">
        <v>0</v>
      </c>
      <c r="T214" s="180">
        <f t="shared" si="53"/>
        <v>0</v>
      </c>
      <c r="AR214" s="13" t="s">
        <v>201</v>
      </c>
      <c r="AT214" s="13" t="s">
        <v>141</v>
      </c>
      <c r="AU214" s="13" t="s">
        <v>82</v>
      </c>
      <c r="AY214" s="13" t="s">
        <v>138</v>
      </c>
      <c r="BE214" s="181">
        <f t="shared" si="54"/>
        <v>0</v>
      </c>
      <c r="BF214" s="181">
        <f t="shared" si="55"/>
        <v>0</v>
      </c>
      <c r="BG214" s="181">
        <f t="shared" si="56"/>
        <v>0</v>
      </c>
      <c r="BH214" s="181">
        <f t="shared" si="57"/>
        <v>0</v>
      </c>
      <c r="BI214" s="181">
        <f t="shared" si="58"/>
        <v>0</v>
      </c>
      <c r="BJ214" s="13" t="s">
        <v>80</v>
      </c>
      <c r="BK214" s="181">
        <f t="shared" si="59"/>
        <v>0</v>
      </c>
      <c r="BL214" s="13" t="s">
        <v>201</v>
      </c>
      <c r="BM214" s="13" t="s">
        <v>537</v>
      </c>
    </row>
    <row r="215" spans="2:65" s="1" customFormat="1" ht="16.5" customHeight="1">
      <c r="B215" s="30"/>
      <c r="C215" s="170" t="s">
        <v>538</v>
      </c>
      <c r="D215" s="170" t="s">
        <v>141</v>
      </c>
      <c r="E215" s="171" t="s">
        <v>539</v>
      </c>
      <c r="F215" s="172" t="s">
        <v>540</v>
      </c>
      <c r="G215" s="173" t="s">
        <v>452</v>
      </c>
      <c r="H215" s="174">
        <v>18</v>
      </c>
      <c r="I215" s="175"/>
      <c r="J215" s="176">
        <f t="shared" si="50"/>
        <v>0</v>
      </c>
      <c r="K215" s="172" t="s">
        <v>145</v>
      </c>
      <c r="L215" s="34"/>
      <c r="M215" s="177" t="s">
        <v>20</v>
      </c>
      <c r="N215" s="178" t="s">
        <v>43</v>
      </c>
      <c r="O215" s="56"/>
      <c r="P215" s="179">
        <f t="shared" si="51"/>
        <v>0</v>
      </c>
      <c r="Q215" s="179">
        <v>0</v>
      </c>
      <c r="R215" s="179">
        <f t="shared" si="52"/>
        <v>0</v>
      </c>
      <c r="S215" s="179">
        <v>1.56E-3</v>
      </c>
      <c r="T215" s="180">
        <f t="shared" si="53"/>
        <v>2.8080000000000001E-2</v>
      </c>
      <c r="AR215" s="13" t="s">
        <v>201</v>
      </c>
      <c r="AT215" s="13" t="s">
        <v>141</v>
      </c>
      <c r="AU215" s="13" t="s">
        <v>82</v>
      </c>
      <c r="AY215" s="13" t="s">
        <v>138</v>
      </c>
      <c r="BE215" s="181">
        <f t="shared" si="54"/>
        <v>0</v>
      </c>
      <c r="BF215" s="181">
        <f t="shared" si="55"/>
        <v>0</v>
      </c>
      <c r="BG215" s="181">
        <f t="shared" si="56"/>
        <v>0</v>
      </c>
      <c r="BH215" s="181">
        <f t="shared" si="57"/>
        <v>0</v>
      </c>
      <c r="BI215" s="181">
        <f t="shared" si="58"/>
        <v>0</v>
      </c>
      <c r="BJ215" s="13" t="s">
        <v>80</v>
      </c>
      <c r="BK215" s="181">
        <f t="shared" si="59"/>
        <v>0</v>
      </c>
      <c r="BL215" s="13" t="s">
        <v>201</v>
      </c>
      <c r="BM215" s="13" t="s">
        <v>541</v>
      </c>
    </row>
    <row r="216" spans="2:65" s="1" customFormat="1" ht="16.5" customHeight="1">
      <c r="B216" s="30"/>
      <c r="C216" s="170" t="s">
        <v>542</v>
      </c>
      <c r="D216" s="170" t="s">
        <v>141</v>
      </c>
      <c r="E216" s="171" t="s">
        <v>543</v>
      </c>
      <c r="F216" s="172" t="s">
        <v>544</v>
      </c>
      <c r="G216" s="173" t="s">
        <v>452</v>
      </c>
      <c r="H216" s="174">
        <v>1</v>
      </c>
      <c r="I216" s="175"/>
      <c r="J216" s="176">
        <f t="shared" si="50"/>
        <v>0</v>
      </c>
      <c r="K216" s="172" t="s">
        <v>145</v>
      </c>
      <c r="L216" s="34"/>
      <c r="M216" s="177" t="s">
        <v>20</v>
      </c>
      <c r="N216" s="178" t="s">
        <v>43</v>
      </c>
      <c r="O216" s="56"/>
      <c r="P216" s="179">
        <f t="shared" si="51"/>
        <v>0</v>
      </c>
      <c r="Q216" s="179">
        <v>0</v>
      </c>
      <c r="R216" s="179">
        <f t="shared" si="52"/>
        <v>0</v>
      </c>
      <c r="S216" s="179">
        <v>8.5999999999999998E-4</v>
      </c>
      <c r="T216" s="180">
        <f t="shared" si="53"/>
        <v>8.5999999999999998E-4</v>
      </c>
      <c r="AR216" s="13" t="s">
        <v>201</v>
      </c>
      <c r="AT216" s="13" t="s">
        <v>141</v>
      </c>
      <c r="AU216" s="13" t="s">
        <v>82</v>
      </c>
      <c r="AY216" s="13" t="s">
        <v>138</v>
      </c>
      <c r="BE216" s="181">
        <f t="shared" si="54"/>
        <v>0</v>
      </c>
      <c r="BF216" s="181">
        <f t="shared" si="55"/>
        <v>0</v>
      </c>
      <c r="BG216" s="181">
        <f t="shared" si="56"/>
        <v>0</v>
      </c>
      <c r="BH216" s="181">
        <f t="shared" si="57"/>
        <v>0</v>
      </c>
      <c r="BI216" s="181">
        <f t="shared" si="58"/>
        <v>0</v>
      </c>
      <c r="BJ216" s="13" t="s">
        <v>80</v>
      </c>
      <c r="BK216" s="181">
        <f t="shared" si="59"/>
        <v>0</v>
      </c>
      <c r="BL216" s="13" t="s">
        <v>201</v>
      </c>
      <c r="BM216" s="13" t="s">
        <v>545</v>
      </c>
    </row>
    <row r="217" spans="2:65" s="1" customFormat="1" ht="16.5" customHeight="1">
      <c r="B217" s="30"/>
      <c r="C217" s="170" t="s">
        <v>546</v>
      </c>
      <c r="D217" s="170" t="s">
        <v>141</v>
      </c>
      <c r="E217" s="171" t="s">
        <v>547</v>
      </c>
      <c r="F217" s="172" t="s">
        <v>548</v>
      </c>
      <c r="G217" s="173" t="s">
        <v>452</v>
      </c>
      <c r="H217" s="174">
        <v>4</v>
      </c>
      <c r="I217" s="175"/>
      <c r="J217" s="176">
        <f t="shared" si="50"/>
        <v>0</v>
      </c>
      <c r="K217" s="172" t="s">
        <v>145</v>
      </c>
      <c r="L217" s="34"/>
      <c r="M217" s="177" t="s">
        <v>20</v>
      </c>
      <c r="N217" s="178" t="s">
        <v>43</v>
      </c>
      <c r="O217" s="56"/>
      <c r="P217" s="179">
        <f t="shared" si="51"/>
        <v>0</v>
      </c>
      <c r="Q217" s="179">
        <v>1.9599999999999999E-3</v>
      </c>
      <c r="R217" s="179">
        <f t="shared" si="52"/>
        <v>7.8399999999999997E-3</v>
      </c>
      <c r="S217" s="179">
        <v>0</v>
      </c>
      <c r="T217" s="180">
        <f t="shared" si="53"/>
        <v>0</v>
      </c>
      <c r="AR217" s="13" t="s">
        <v>201</v>
      </c>
      <c r="AT217" s="13" t="s">
        <v>141</v>
      </c>
      <c r="AU217" s="13" t="s">
        <v>82</v>
      </c>
      <c r="AY217" s="13" t="s">
        <v>138</v>
      </c>
      <c r="BE217" s="181">
        <f t="shared" si="54"/>
        <v>0</v>
      </c>
      <c r="BF217" s="181">
        <f t="shared" si="55"/>
        <v>0</v>
      </c>
      <c r="BG217" s="181">
        <f t="shared" si="56"/>
        <v>0</v>
      </c>
      <c r="BH217" s="181">
        <f t="shared" si="57"/>
        <v>0</v>
      </c>
      <c r="BI217" s="181">
        <f t="shared" si="58"/>
        <v>0</v>
      </c>
      <c r="BJ217" s="13" t="s">
        <v>80</v>
      </c>
      <c r="BK217" s="181">
        <f t="shared" si="59"/>
        <v>0</v>
      </c>
      <c r="BL217" s="13" t="s">
        <v>201</v>
      </c>
      <c r="BM217" s="13" t="s">
        <v>549</v>
      </c>
    </row>
    <row r="218" spans="2:65" s="1" customFormat="1" ht="16.5" customHeight="1">
      <c r="B218" s="30"/>
      <c r="C218" s="170" t="s">
        <v>550</v>
      </c>
      <c r="D218" s="170" t="s">
        <v>141</v>
      </c>
      <c r="E218" s="171" t="s">
        <v>551</v>
      </c>
      <c r="F218" s="172" t="s">
        <v>552</v>
      </c>
      <c r="G218" s="173" t="s">
        <v>452</v>
      </c>
      <c r="H218" s="174">
        <v>1</v>
      </c>
      <c r="I218" s="175"/>
      <c r="J218" s="176">
        <f t="shared" si="50"/>
        <v>0</v>
      </c>
      <c r="K218" s="172" t="s">
        <v>145</v>
      </c>
      <c r="L218" s="34"/>
      <c r="M218" s="177" t="s">
        <v>20</v>
      </c>
      <c r="N218" s="178" t="s">
        <v>43</v>
      </c>
      <c r="O218" s="56"/>
      <c r="P218" s="179">
        <f t="shared" si="51"/>
        <v>0</v>
      </c>
      <c r="Q218" s="179">
        <v>1.8E-3</v>
      </c>
      <c r="R218" s="179">
        <f t="shared" si="52"/>
        <v>1.8E-3</v>
      </c>
      <c r="S218" s="179">
        <v>0</v>
      </c>
      <c r="T218" s="180">
        <f t="shared" si="53"/>
        <v>0</v>
      </c>
      <c r="AR218" s="13" t="s">
        <v>201</v>
      </c>
      <c r="AT218" s="13" t="s">
        <v>141</v>
      </c>
      <c r="AU218" s="13" t="s">
        <v>82</v>
      </c>
      <c r="AY218" s="13" t="s">
        <v>138</v>
      </c>
      <c r="BE218" s="181">
        <f t="shared" si="54"/>
        <v>0</v>
      </c>
      <c r="BF218" s="181">
        <f t="shared" si="55"/>
        <v>0</v>
      </c>
      <c r="BG218" s="181">
        <f t="shared" si="56"/>
        <v>0</v>
      </c>
      <c r="BH218" s="181">
        <f t="shared" si="57"/>
        <v>0</v>
      </c>
      <c r="BI218" s="181">
        <f t="shared" si="58"/>
        <v>0</v>
      </c>
      <c r="BJ218" s="13" t="s">
        <v>80</v>
      </c>
      <c r="BK218" s="181">
        <f t="shared" si="59"/>
        <v>0</v>
      </c>
      <c r="BL218" s="13" t="s">
        <v>201</v>
      </c>
      <c r="BM218" s="13" t="s">
        <v>553</v>
      </c>
    </row>
    <row r="219" spans="2:65" s="1" customFormat="1" ht="16.5" customHeight="1">
      <c r="B219" s="30"/>
      <c r="C219" s="170" t="s">
        <v>254</v>
      </c>
      <c r="D219" s="170" t="s">
        <v>141</v>
      </c>
      <c r="E219" s="171" t="s">
        <v>554</v>
      </c>
      <c r="F219" s="172" t="s">
        <v>555</v>
      </c>
      <c r="G219" s="173" t="s">
        <v>452</v>
      </c>
      <c r="H219" s="174">
        <v>18</v>
      </c>
      <c r="I219" s="175"/>
      <c r="J219" s="176">
        <f t="shared" si="50"/>
        <v>0</v>
      </c>
      <c r="K219" s="172" t="s">
        <v>145</v>
      </c>
      <c r="L219" s="34"/>
      <c r="M219" s="177" t="s">
        <v>20</v>
      </c>
      <c r="N219" s="178" t="s">
        <v>43</v>
      </c>
      <c r="O219" s="56"/>
      <c r="P219" s="179">
        <f t="shared" si="51"/>
        <v>0</v>
      </c>
      <c r="Q219" s="179">
        <v>1.8400000000000001E-3</v>
      </c>
      <c r="R219" s="179">
        <f t="shared" si="52"/>
        <v>3.3120000000000004E-2</v>
      </c>
      <c r="S219" s="179">
        <v>0</v>
      </c>
      <c r="T219" s="180">
        <f t="shared" si="53"/>
        <v>0</v>
      </c>
      <c r="AR219" s="13" t="s">
        <v>201</v>
      </c>
      <c r="AT219" s="13" t="s">
        <v>141</v>
      </c>
      <c r="AU219" s="13" t="s">
        <v>82</v>
      </c>
      <c r="AY219" s="13" t="s">
        <v>138</v>
      </c>
      <c r="BE219" s="181">
        <f t="shared" si="54"/>
        <v>0</v>
      </c>
      <c r="BF219" s="181">
        <f t="shared" si="55"/>
        <v>0</v>
      </c>
      <c r="BG219" s="181">
        <f t="shared" si="56"/>
        <v>0</v>
      </c>
      <c r="BH219" s="181">
        <f t="shared" si="57"/>
        <v>0</v>
      </c>
      <c r="BI219" s="181">
        <f t="shared" si="58"/>
        <v>0</v>
      </c>
      <c r="BJ219" s="13" t="s">
        <v>80</v>
      </c>
      <c r="BK219" s="181">
        <f t="shared" si="59"/>
        <v>0</v>
      </c>
      <c r="BL219" s="13" t="s">
        <v>201</v>
      </c>
      <c r="BM219" s="13" t="s">
        <v>556</v>
      </c>
    </row>
    <row r="220" spans="2:65" s="1" customFormat="1" ht="16.5" customHeight="1">
      <c r="B220" s="30"/>
      <c r="C220" s="170" t="s">
        <v>557</v>
      </c>
      <c r="D220" s="170" t="s">
        <v>141</v>
      </c>
      <c r="E220" s="171" t="s">
        <v>558</v>
      </c>
      <c r="F220" s="172" t="s">
        <v>559</v>
      </c>
      <c r="G220" s="173" t="s">
        <v>209</v>
      </c>
      <c r="H220" s="174">
        <v>7</v>
      </c>
      <c r="I220" s="175"/>
      <c r="J220" s="176">
        <f t="shared" si="50"/>
        <v>0</v>
      </c>
      <c r="K220" s="172" t="s">
        <v>145</v>
      </c>
      <c r="L220" s="34"/>
      <c r="M220" s="177" t="s">
        <v>20</v>
      </c>
      <c r="N220" s="178" t="s">
        <v>43</v>
      </c>
      <c r="O220" s="56"/>
      <c r="P220" s="179">
        <f t="shared" si="51"/>
        <v>0</v>
      </c>
      <c r="Q220" s="179">
        <v>0</v>
      </c>
      <c r="R220" s="179">
        <f t="shared" si="52"/>
        <v>0</v>
      </c>
      <c r="S220" s="179">
        <v>2.2499999999999998E-3</v>
      </c>
      <c r="T220" s="180">
        <f t="shared" si="53"/>
        <v>1.575E-2</v>
      </c>
      <c r="AR220" s="13" t="s">
        <v>201</v>
      </c>
      <c r="AT220" s="13" t="s">
        <v>141</v>
      </c>
      <c r="AU220" s="13" t="s">
        <v>82</v>
      </c>
      <c r="AY220" s="13" t="s">
        <v>138</v>
      </c>
      <c r="BE220" s="181">
        <f t="shared" si="54"/>
        <v>0</v>
      </c>
      <c r="BF220" s="181">
        <f t="shared" si="55"/>
        <v>0</v>
      </c>
      <c r="BG220" s="181">
        <f t="shared" si="56"/>
        <v>0</v>
      </c>
      <c r="BH220" s="181">
        <f t="shared" si="57"/>
        <v>0</v>
      </c>
      <c r="BI220" s="181">
        <f t="shared" si="58"/>
        <v>0</v>
      </c>
      <c r="BJ220" s="13" t="s">
        <v>80</v>
      </c>
      <c r="BK220" s="181">
        <f t="shared" si="59"/>
        <v>0</v>
      </c>
      <c r="BL220" s="13" t="s">
        <v>201</v>
      </c>
      <c r="BM220" s="13" t="s">
        <v>560</v>
      </c>
    </row>
    <row r="221" spans="2:65" s="1" customFormat="1" ht="16.5" customHeight="1">
      <c r="B221" s="30"/>
      <c r="C221" s="170" t="s">
        <v>561</v>
      </c>
      <c r="D221" s="170" t="s">
        <v>141</v>
      </c>
      <c r="E221" s="171" t="s">
        <v>562</v>
      </c>
      <c r="F221" s="172" t="s">
        <v>563</v>
      </c>
      <c r="G221" s="173" t="s">
        <v>452</v>
      </c>
      <c r="H221" s="174">
        <v>7</v>
      </c>
      <c r="I221" s="175"/>
      <c r="J221" s="176">
        <f t="shared" si="50"/>
        <v>0</v>
      </c>
      <c r="K221" s="172" t="s">
        <v>145</v>
      </c>
      <c r="L221" s="34"/>
      <c r="M221" s="177" t="s">
        <v>20</v>
      </c>
      <c r="N221" s="178" t="s">
        <v>43</v>
      </c>
      <c r="O221" s="56"/>
      <c r="P221" s="179">
        <f t="shared" si="51"/>
        <v>0</v>
      </c>
      <c r="Q221" s="179">
        <v>2.9399999999999999E-3</v>
      </c>
      <c r="R221" s="179">
        <f t="shared" si="52"/>
        <v>2.0580000000000001E-2</v>
      </c>
      <c r="S221" s="179">
        <v>0</v>
      </c>
      <c r="T221" s="180">
        <f t="shared" si="53"/>
        <v>0</v>
      </c>
      <c r="AR221" s="13" t="s">
        <v>201</v>
      </c>
      <c r="AT221" s="13" t="s">
        <v>141</v>
      </c>
      <c r="AU221" s="13" t="s">
        <v>82</v>
      </c>
      <c r="AY221" s="13" t="s">
        <v>138</v>
      </c>
      <c r="BE221" s="181">
        <f t="shared" si="54"/>
        <v>0</v>
      </c>
      <c r="BF221" s="181">
        <f t="shared" si="55"/>
        <v>0</v>
      </c>
      <c r="BG221" s="181">
        <f t="shared" si="56"/>
        <v>0</v>
      </c>
      <c r="BH221" s="181">
        <f t="shared" si="57"/>
        <v>0</v>
      </c>
      <c r="BI221" s="181">
        <f t="shared" si="58"/>
        <v>0</v>
      </c>
      <c r="BJ221" s="13" t="s">
        <v>80</v>
      </c>
      <c r="BK221" s="181">
        <f t="shared" si="59"/>
        <v>0</v>
      </c>
      <c r="BL221" s="13" t="s">
        <v>201</v>
      </c>
      <c r="BM221" s="13" t="s">
        <v>564</v>
      </c>
    </row>
    <row r="222" spans="2:65" s="1" customFormat="1" ht="16.5" customHeight="1">
      <c r="B222" s="30"/>
      <c r="C222" s="170" t="s">
        <v>565</v>
      </c>
      <c r="D222" s="170" t="s">
        <v>141</v>
      </c>
      <c r="E222" s="171" t="s">
        <v>566</v>
      </c>
      <c r="F222" s="172" t="s">
        <v>567</v>
      </c>
      <c r="G222" s="173" t="s">
        <v>209</v>
      </c>
      <c r="H222" s="174">
        <v>1</v>
      </c>
      <c r="I222" s="175"/>
      <c r="J222" s="176">
        <f t="shared" si="50"/>
        <v>0</v>
      </c>
      <c r="K222" s="172" t="s">
        <v>145</v>
      </c>
      <c r="L222" s="34"/>
      <c r="M222" s="177" t="s">
        <v>20</v>
      </c>
      <c r="N222" s="178" t="s">
        <v>43</v>
      </c>
      <c r="O222" s="56"/>
      <c r="P222" s="179">
        <f t="shared" si="51"/>
        <v>0</v>
      </c>
      <c r="Q222" s="179">
        <v>1.6000000000000001E-4</v>
      </c>
      <c r="R222" s="179">
        <f t="shared" si="52"/>
        <v>1.6000000000000001E-4</v>
      </c>
      <c r="S222" s="179">
        <v>0</v>
      </c>
      <c r="T222" s="180">
        <f t="shared" si="53"/>
        <v>0</v>
      </c>
      <c r="AR222" s="13" t="s">
        <v>201</v>
      </c>
      <c r="AT222" s="13" t="s">
        <v>141</v>
      </c>
      <c r="AU222" s="13" t="s">
        <v>82</v>
      </c>
      <c r="AY222" s="13" t="s">
        <v>138</v>
      </c>
      <c r="BE222" s="181">
        <f t="shared" si="54"/>
        <v>0</v>
      </c>
      <c r="BF222" s="181">
        <f t="shared" si="55"/>
        <v>0</v>
      </c>
      <c r="BG222" s="181">
        <f t="shared" si="56"/>
        <v>0</v>
      </c>
      <c r="BH222" s="181">
        <f t="shared" si="57"/>
        <v>0</v>
      </c>
      <c r="BI222" s="181">
        <f t="shared" si="58"/>
        <v>0</v>
      </c>
      <c r="BJ222" s="13" t="s">
        <v>80</v>
      </c>
      <c r="BK222" s="181">
        <f t="shared" si="59"/>
        <v>0</v>
      </c>
      <c r="BL222" s="13" t="s">
        <v>201</v>
      </c>
      <c r="BM222" s="13" t="s">
        <v>568</v>
      </c>
    </row>
    <row r="223" spans="2:65" s="1" customFormat="1" ht="16.5" customHeight="1">
      <c r="B223" s="30"/>
      <c r="C223" s="170" t="s">
        <v>569</v>
      </c>
      <c r="D223" s="170" t="s">
        <v>141</v>
      </c>
      <c r="E223" s="171" t="s">
        <v>570</v>
      </c>
      <c r="F223" s="172" t="s">
        <v>571</v>
      </c>
      <c r="G223" s="173" t="s">
        <v>209</v>
      </c>
      <c r="H223" s="174">
        <v>2</v>
      </c>
      <c r="I223" s="175"/>
      <c r="J223" s="176">
        <f t="shared" si="50"/>
        <v>0</v>
      </c>
      <c r="K223" s="172" t="s">
        <v>145</v>
      </c>
      <c r="L223" s="34"/>
      <c r="M223" s="177" t="s">
        <v>20</v>
      </c>
      <c r="N223" s="178" t="s">
        <v>43</v>
      </c>
      <c r="O223" s="56"/>
      <c r="P223" s="179">
        <f t="shared" si="51"/>
        <v>0</v>
      </c>
      <c r="Q223" s="179">
        <v>8.5999999999999998E-4</v>
      </c>
      <c r="R223" s="179">
        <f t="shared" si="52"/>
        <v>1.72E-3</v>
      </c>
      <c r="S223" s="179">
        <v>0</v>
      </c>
      <c r="T223" s="180">
        <f t="shared" si="53"/>
        <v>0</v>
      </c>
      <c r="AR223" s="13" t="s">
        <v>201</v>
      </c>
      <c r="AT223" s="13" t="s">
        <v>141</v>
      </c>
      <c r="AU223" s="13" t="s">
        <v>82</v>
      </c>
      <c r="AY223" s="13" t="s">
        <v>138</v>
      </c>
      <c r="BE223" s="181">
        <f t="shared" si="54"/>
        <v>0</v>
      </c>
      <c r="BF223" s="181">
        <f t="shared" si="55"/>
        <v>0</v>
      </c>
      <c r="BG223" s="181">
        <f t="shared" si="56"/>
        <v>0</v>
      </c>
      <c r="BH223" s="181">
        <f t="shared" si="57"/>
        <v>0</v>
      </c>
      <c r="BI223" s="181">
        <f t="shared" si="58"/>
        <v>0</v>
      </c>
      <c r="BJ223" s="13" t="s">
        <v>80</v>
      </c>
      <c r="BK223" s="181">
        <f t="shared" si="59"/>
        <v>0</v>
      </c>
      <c r="BL223" s="13" t="s">
        <v>201</v>
      </c>
      <c r="BM223" s="13" t="s">
        <v>572</v>
      </c>
    </row>
    <row r="224" spans="2:65" s="1" customFormat="1" ht="16.5" customHeight="1">
      <c r="B224" s="30"/>
      <c r="C224" s="170" t="s">
        <v>573</v>
      </c>
      <c r="D224" s="170" t="s">
        <v>141</v>
      </c>
      <c r="E224" s="171" t="s">
        <v>574</v>
      </c>
      <c r="F224" s="172" t="s">
        <v>575</v>
      </c>
      <c r="G224" s="173" t="s">
        <v>209</v>
      </c>
      <c r="H224" s="174">
        <v>18</v>
      </c>
      <c r="I224" s="175"/>
      <c r="J224" s="176">
        <f t="shared" si="50"/>
        <v>0</v>
      </c>
      <c r="K224" s="172" t="s">
        <v>145</v>
      </c>
      <c r="L224" s="34"/>
      <c r="M224" s="177" t="s">
        <v>20</v>
      </c>
      <c r="N224" s="178" t="s">
        <v>43</v>
      </c>
      <c r="O224" s="56"/>
      <c r="P224" s="179">
        <f t="shared" si="51"/>
        <v>0</v>
      </c>
      <c r="Q224" s="179">
        <v>1.3999999999999999E-4</v>
      </c>
      <c r="R224" s="179">
        <f t="shared" si="52"/>
        <v>2.5199999999999997E-3</v>
      </c>
      <c r="S224" s="179">
        <v>0</v>
      </c>
      <c r="T224" s="180">
        <f t="shared" si="53"/>
        <v>0</v>
      </c>
      <c r="AR224" s="13" t="s">
        <v>201</v>
      </c>
      <c r="AT224" s="13" t="s">
        <v>141</v>
      </c>
      <c r="AU224" s="13" t="s">
        <v>82</v>
      </c>
      <c r="AY224" s="13" t="s">
        <v>138</v>
      </c>
      <c r="BE224" s="181">
        <f t="shared" si="54"/>
        <v>0</v>
      </c>
      <c r="BF224" s="181">
        <f t="shared" si="55"/>
        <v>0</v>
      </c>
      <c r="BG224" s="181">
        <f t="shared" si="56"/>
        <v>0</v>
      </c>
      <c r="BH224" s="181">
        <f t="shared" si="57"/>
        <v>0</v>
      </c>
      <c r="BI224" s="181">
        <f t="shared" si="58"/>
        <v>0</v>
      </c>
      <c r="BJ224" s="13" t="s">
        <v>80</v>
      </c>
      <c r="BK224" s="181">
        <f t="shared" si="59"/>
        <v>0</v>
      </c>
      <c r="BL224" s="13" t="s">
        <v>201</v>
      </c>
      <c r="BM224" s="13" t="s">
        <v>576</v>
      </c>
    </row>
    <row r="225" spans="2:65" s="1" customFormat="1" ht="16.5" customHeight="1">
      <c r="B225" s="30"/>
      <c r="C225" s="170" t="s">
        <v>577</v>
      </c>
      <c r="D225" s="170" t="s">
        <v>141</v>
      </c>
      <c r="E225" s="171" t="s">
        <v>578</v>
      </c>
      <c r="F225" s="172" t="s">
        <v>579</v>
      </c>
      <c r="G225" s="173" t="s">
        <v>209</v>
      </c>
      <c r="H225" s="174">
        <v>18</v>
      </c>
      <c r="I225" s="175"/>
      <c r="J225" s="176">
        <f t="shared" si="50"/>
        <v>0</v>
      </c>
      <c r="K225" s="172" t="s">
        <v>145</v>
      </c>
      <c r="L225" s="34"/>
      <c r="M225" s="177" t="s">
        <v>20</v>
      </c>
      <c r="N225" s="178" t="s">
        <v>43</v>
      </c>
      <c r="O225" s="56"/>
      <c r="P225" s="179">
        <f t="shared" si="51"/>
        <v>0</v>
      </c>
      <c r="Q225" s="179">
        <v>5.1999999999999995E-4</v>
      </c>
      <c r="R225" s="179">
        <f t="shared" si="52"/>
        <v>9.3599999999999985E-3</v>
      </c>
      <c r="S225" s="179">
        <v>0</v>
      </c>
      <c r="T225" s="180">
        <f t="shared" si="53"/>
        <v>0</v>
      </c>
      <c r="AR225" s="13" t="s">
        <v>201</v>
      </c>
      <c r="AT225" s="13" t="s">
        <v>141</v>
      </c>
      <c r="AU225" s="13" t="s">
        <v>82</v>
      </c>
      <c r="AY225" s="13" t="s">
        <v>138</v>
      </c>
      <c r="BE225" s="181">
        <f t="shared" si="54"/>
        <v>0</v>
      </c>
      <c r="BF225" s="181">
        <f t="shared" si="55"/>
        <v>0</v>
      </c>
      <c r="BG225" s="181">
        <f t="shared" si="56"/>
        <v>0</v>
      </c>
      <c r="BH225" s="181">
        <f t="shared" si="57"/>
        <v>0</v>
      </c>
      <c r="BI225" s="181">
        <f t="shared" si="58"/>
        <v>0</v>
      </c>
      <c r="BJ225" s="13" t="s">
        <v>80</v>
      </c>
      <c r="BK225" s="181">
        <f t="shared" si="59"/>
        <v>0</v>
      </c>
      <c r="BL225" s="13" t="s">
        <v>201</v>
      </c>
      <c r="BM225" s="13" t="s">
        <v>580</v>
      </c>
    </row>
    <row r="226" spans="2:65" s="1" customFormat="1" ht="16.5" customHeight="1">
      <c r="B226" s="30"/>
      <c r="C226" s="170" t="s">
        <v>581</v>
      </c>
      <c r="D226" s="170" t="s">
        <v>141</v>
      </c>
      <c r="E226" s="171" t="s">
        <v>582</v>
      </c>
      <c r="F226" s="172" t="s">
        <v>583</v>
      </c>
      <c r="G226" s="173" t="s">
        <v>209</v>
      </c>
      <c r="H226" s="174">
        <v>1</v>
      </c>
      <c r="I226" s="175"/>
      <c r="J226" s="176">
        <f t="shared" si="50"/>
        <v>0</v>
      </c>
      <c r="K226" s="172" t="s">
        <v>145</v>
      </c>
      <c r="L226" s="34"/>
      <c r="M226" s="177" t="s">
        <v>20</v>
      </c>
      <c r="N226" s="178" t="s">
        <v>43</v>
      </c>
      <c r="O226" s="56"/>
      <c r="P226" s="179">
        <f t="shared" si="51"/>
        <v>0</v>
      </c>
      <c r="Q226" s="179">
        <v>4.6999999999999999E-4</v>
      </c>
      <c r="R226" s="179">
        <f t="shared" si="52"/>
        <v>4.6999999999999999E-4</v>
      </c>
      <c r="S226" s="179">
        <v>0</v>
      </c>
      <c r="T226" s="180">
        <f t="shared" si="53"/>
        <v>0</v>
      </c>
      <c r="AR226" s="13" t="s">
        <v>201</v>
      </c>
      <c r="AT226" s="13" t="s">
        <v>141</v>
      </c>
      <c r="AU226" s="13" t="s">
        <v>82</v>
      </c>
      <c r="AY226" s="13" t="s">
        <v>138</v>
      </c>
      <c r="BE226" s="181">
        <f t="shared" si="54"/>
        <v>0</v>
      </c>
      <c r="BF226" s="181">
        <f t="shared" si="55"/>
        <v>0</v>
      </c>
      <c r="BG226" s="181">
        <f t="shared" si="56"/>
        <v>0</v>
      </c>
      <c r="BH226" s="181">
        <f t="shared" si="57"/>
        <v>0</v>
      </c>
      <c r="BI226" s="181">
        <f t="shared" si="58"/>
        <v>0</v>
      </c>
      <c r="BJ226" s="13" t="s">
        <v>80</v>
      </c>
      <c r="BK226" s="181">
        <f t="shared" si="59"/>
        <v>0</v>
      </c>
      <c r="BL226" s="13" t="s">
        <v>201</v>
      </c>
      <c r="BM226" s="13" t="s">
        <v>584</v>
      </c>
    </row>
    <row r="227" spans="2:65" s="1" customFormat="1" ht="16.5" customHeight="1">
      <c r="B227" s="30"/>
      <c r="C227" s="170" t="s">
        <v>585</v>
      </c>
      <c r="D227" s="170" t="s">
        <v>141</v>
      </c>
      <c r="E227" s="171" t="s">
        <v>586</v>
      </c>
      <c r="F227" s="172" t="s">
        <v>587</v>
      </c>
      <c r="G227" s="173" t="s">
        <v>209</v>
      </c>
      <c r="H227" s="174">
        <v>2</v>
      </c>
      <c r="I227" s="175"/>
      <c r="J227" s="176">
        <f t="shared" si="50"/>
        <v>0</v>
      </c>
      <c r="K227" s="172" t="s">
        <v>145</v>
      </c>
      <c r="L227" s="34"/>
      <c r="M227" s="177" t="s">
        <v>20</v>
      </c>
      <c r="N227" s="178" t="s">
        <v>43</v>
      </c>
      <c r="O227" s="56"/>
      <c r="P227" s="179">
        <f t="shared" si="51"/>
        <v>0</v>
      </c>
      <c r="Q227" s="179">
        <v>6.6E-4</v>
      </c>
      <c r="R227" s="179">
        <f t="shared" si="52"/>
        <v>1.32E-3</v>
      </c>
      <c r="S227" s="179">
        <v>0</v>
      </c>
      <c r="T227" s="180">
        <f t="shared" si="53"/>
        <v>0</v>
      </c>
      <c r="AR227" s="13" t="s">
        <v>201</v>
      </c>
      <c r="AT227" s="13" t="s">
        <v>141</v>
      </c>
      <c r="AU227" s="13" t="s">
        <v>82</v>
      </c>
      <c r="AY227" s="13" t="s">
        <v>138</v>
      </c>
      <c r="BE227" s="181">
        <f t="shared" si="54"/>
        <v>0</v>
      </c>
      <c r="BF227" s="181">
        <f t="shared" si="55"/>
        <v>0</v>
      </c>
      <c r="BG227" s="181">
        <f t="shared" si="56"/>
        <v>0</v>
      </c>
      <c r="BH227" s="181">
        <f t="shared" si="57"/>
        <v>0</v>
      </c>
      <c r="BI227" s="181">
        <f t="shared" si="58"/>
        <v>0</v>
      </c>
      <c r="BJ227" s="13" t="s">
        <v>80</v>
      </c>
      <c r="BK227" s="181">
        <f t="shared" si="59"/>
        <v>0</v>
      </c>
      <c r="BL227" s="13" t="s">
        <v>201</v>
      </c>
      <c r="BM227" s="13" t="s">
        <v>588</v>
      </c>
    </row>
    <row r="228" spans="2:65" s="1" customFormat="1" ht="16.5" customHeight="1">
      <c r="B228" s="30"/>
      <c r="C228" s="170" t="s">
        <v>589</v>
      </c>
      <c r="D228" s="170" t="s">
        <v>141</v>
      </c>
      <c r="E228" s="171" t="s">
        <v>590</v>
      </c>
      <c r="F228" s="172" t="s">
        <v>591</v>
      </c>
      <c r="G228" s="173" t="s">
        <v>209</v>
      </c>
      <c r="H228" s="174">
        <v>6</v>
      </c>
      <c r="I228" s="175"/>
      <c r="J228" s="176">
        <f t="shared" si="50"/>
        <v>0</v>
      </c>
      <c r="K228" s="172" t="s">
        <v>145</v>
      </c>
      <c r="L228" s="34"/>
      <c r="M228" s="177" t="s">
        <v>20</v>
      </c>
      <c r="N228" s="178" t="s">
        <v>43</v>
      </c>
      <c r="O228" s="56"/>
      <c r="P228" s="179">
        <f t="shared" si="51"/>
        <v>0</v>
      </c>
      <c r="Q228" s="179">
        <v>2.7999999999999998E-4</v>
      </c>
      <c r="R228" s="179">
        <f t="shared" si="52"/>
        <v>1.6799999999999999E-3</v>
      </c>
      <c r="S228" s="179">
        <v>0</v>
      </c>
      <c r="T228" s="180">
        <f t="shared" si="53"/>
        <v>0</v>
      </c>
      <c r="AR228" s="13" t="s">
        <v>201</v>
      </c>
      <c r="AT228" s="13" t="s">
        <v>141</v>
      </c>
      <c r="AU228" s="13" t="s">
        <v>82</v>
      </c>
      <c r="AY228" s="13" t="s">
        <v>138</v>
      </c>
      <c r="BE228" s="181">
        <f t="shared" si="54"/>
        <v>0</v>
      </c>
      <c r="BF228" s="181">
        <f t="shared" si="55"/>
        <v>0</v>
      </c>
      <c r="BG228" s="181">
        <f t="shared" si="56"/>
        <v>0</v>
      </c>
      <c r="BH228" s="181">
        <f t="shared" si="57"/>
        <v>0</v>
      </c>
      <c r="BI228" s="181">
        <f t="shared" si="58"/>
        <v>0</v>
      </c>
      <c r="BJ228" s="13" t="s">
        <v>80</v>
      </c>
      <c r="BK228" s="181">
        <f t="shared" si="59"/>
        <v>0</v>
      </c>
      <c r="BL228" s="13" t="s">
        <v>201</v>
      </c>
      <c r="BM228" s="13" t="s">
        <v>592</v>
      </c>
    </row>
    <row r="229" spans="2:65" s="1" customFormat="1" ht="16.5" customHeight="1">
      <c r="B229" s="30"/>
      <c r="C229" s="170" t="s">
        <v>593</v>
      </c>
      <c r="D229" s="170" t="s">
        <v>141</v>
      </c>
      <c r="E229" s="171" t="s">
        <v>594</v>
      </c>
      <c r="F229" s="172" t="s">
        <v>595</v>
      </c>
      <c r="G229" s="173" t="s">
        <v>209</v>
      </c>
      <c r="H229" s="174">
        <v>5</v>
      </c>
      <c r="I229" s="175"/>
      <c r="J229" s="176">
        <f t="shared" si="50"/>
        <v>0</v>
      </c>
      <c r="K229" s="172" t="s">
        <v>145</v>
      </c>
      <c r="L229" s="34"/>
      <c r="M229" s="177" t="s">
        <v>20</v>
      </c>
      <c r="N229" s="178" t="s">
        <v>43</v>
      </c>
      <c r="O229" s="56"/>
      <c r="P229" s="179">
        <f t="shared" si="51"/>
        <v>0</v>
      </c>
      <c r="Q229" s="179">
        <v>9.0000000000000006E-5</v>
      </c>
      <c r="R229" s="179">
        <f t="shared" si="52"/>
        <v>4.5000000000000004E-4</v>
      </c>
      <c r="S229" s="179">
        <v>0</v>
      </c>
      <c r="T229" s="180">
        <f t="shared" si="53"/>
        <v>0</v>
      </c>
      <c r="AR229" s="13" t="s">
        <v>201</v>
      </c>
      <c r="AT229" s="13" t="s">
        <v>141</v>
      </c>
      <c r="AU229" s="13" t="s">
        <v>82</v>
      </c>
      <c r="AY229" s="13" t="s">
        <v>138</v>
      </c>
      <c r="BE229" s="181">
        <f t="shared" si="54"/>
        <v>0</v>
      </c>
      <c r="BF229" s="181">
        <f t="shared" si="55"/>
        <v>0</v>
      </c>
      <c r="BG229" s="181">
        <f t="shared" si="56"/>
        <v>0</v>
      </c>
      <c r="BH229" s="181">
        <f t="shared" si="57"/>
        <v>0</v>
      </c>
      <c r="BI229" s="181">
        <f t="shared" si="58"/>
        <v>0</v>
      </c>
      <c r="BJ229" s="13" t="s">
        <v>80</v>
      </c>
      <c r="BK229" s="181">
        <f t="shared" si="59"/>
        <v>0</v>
      </c>
      <c r="BL229" s="13" t="s">
        <v>201</v>
      </c>
      <c r="BM229" s="13" t="s">
        <v>596</v>
      </c>
    </row>
    <row r="230" spans="2:65" s="1" customFormat="1" ht="22.5" customHeight="1">
      <c r="B230" s="30"/>
      <c r="C230" s="170" t="s">
        <v>597</v>
      </c>
      <c r="D230" s="170" t="s">
        <v>141</v>
      </c>
      <c r="E230" s="171" t="s">
        <v>598</v>
      </c>
      <c r="F230" s="172" t="s">
        <v>599</v>
      </c>
      <c r="G230" s="173" t="s">
        <v>259</v>
      </c>
      <c r="H230" s="174">
        <v>0.65900000000000003</v>
      </c>
      <c r="I230" s="175"/>
      <c r="J230" s="176">
        <f t="shared" si="50"/>
        <v>0</v>
      </c>
      <c r="K230" s="172" t="s">
        <v>145</v>
      </c>
      <c r="L230" s="34"/>
      <c r="M230" s="177" t="s">
        <v>20</v>
      </c>
      <c r="N230" s="178" t="s">
        <v>43</v>
      </c>
      <c r="O230" s="56"/>
      <c r="P230" s="179">
        <f t="shared" si="51"/>
        <v>0</v>
      </c>
      <c r="Q230" s="179">
        <v>0</v>
      </c>
      <c r="R230" s="179">
        <f t="shared" si="52"/>
        <v>0</v>
      </c>
      <c r="S230" s="179">
        <v>0</v>
      </c>
      <c r="T230" s="180">
        <f t="shared" si="53"/>
        <v>0</v>
      </c>
      <c r="AR230" s="13" t="s">
        <v>201</v>
      </c>
      <c r="AT230" s="13" t="s">
        <v>141</v>
      </c>
      <c r="AU230" s="13" t="s">
        <v>82</v>
      </c>
      <c r="AY230" s="13" t="s">
        <v>138</v>
      </c>
      <c r="BE230" s="181">
        <f t="shared" si="54"/>
        <v>0</v>
      </c>
      <c r="BF230" s="181">
        <f t="shared" si="55"/>
        <v>0</v>
      </c>
      <c r="BG230" s="181">
        <f t="shared" si="56"/>
        <v>0</v>
      </c>
      <c r="BH230" s="181">
        <f t="shared" si="57"/>
        <v>0</v>
      </c>
      <c r="BI230" s="181">
        <f t="shared" si="58"/>
        <v>0</v>
      </c>
      <c r="BJ230" s="13" t="s">
        <v>80</v>
      </c>
      <c r="BK230" s="181">
        <f t="shared" si="59"/>
        <v>0</v>
      </c>
      <c r="BL230" s="13" t="s">
        <v>201</v>
      </c>
      <c r="BM230" s="13" t="s">
        <v>600</v>
      </c>
    </row>
    <row r="231" spans="2:65" s="10" customFormat="1" ht="22.9" customHeight="1">
      <c r="B231" s="154"/>
      <c r="C231" s="155"/>
      <c r="D231" s="156" t="s">
        <v>71</v>
      </c>
      <c r="E231" s="168" t="s">
        <v>601</v>
      </c>
      <c r="F231" s="168" t="s">
        <v>602</v>
      </c>
      <c r="G231" s="155"/>
      <c r="H231" s="155"/>
      <c r="I231" s="158"/>
      <c r="J231" s="169">
        <f>BK231</f>
        <v>0</v>
      </c>
      <c r="K231" s="155"/>
      <c r="L231" s="160"/>
      <c r="M231" s="161"/>
      <c r="N231" s="162"/>
      <c r="O231" s="162"/>
      <c r="P231" s="163">
        <f>SUM(P232:P237)</f>
        <v>0</v>
      </c>
      <c r="Q231" s="162"/>
      <c r="R231" s="163">
        <f>SUM(R232:R237)</f>
        <v>3.8373199999999996E-2</v>
      </c>
      <c r="S231" s="162"/>
      <c r="T231" s="164">
        <f>SUM(T232:T237)</f>
        <v>3.8699999999999998E-2</v>
      </c>
      <c r="AR231" s="165" t="s">
        <v>82</v>
      </c>
      <c r="AT231" s="166" t="s">
        <v>71</v>
      </c>
      <c r="AU231" s="166" t="s">
        <v>80</v>
      </c>
      <c r="AY231" s="165" t="s">
        <v>138</v>
      </c>
      <c r="BK231" s="167">
        <f>SUM(BK232:BK237)</f>
        <v>0</v>
      </c>
    </row>
    <row r="232" spans="2:65" s="1" customFormat="1" ht="16.5" customHeight="1">
      <c r="B232" s="30"/>
      <c r="C232" s="170" t="s">
        <v>603</v>
      </c>
      <c r="D232" s="170" t="s">
        <v>141</v>
      </c>
      <c r="E232" s="171" t="s">
        <v>604</v>
      </c>
      <c r="F232" s="172" t="s">
        <v>605</v>
      </c>
      <c r="G232" s="173" t="s">
        <v>209</v>
      </c>
      <c r="H232" s="174">
        <v>86</v>
      </c>
      <c r="I232" s="175"/>
      <c r="J232" s="176">
        <f t="shared" ref="J232:J237" si="60">ROUND(I232*H232,2)</f>
        <v>0</v>
      </c>
      <c r="K232" s="172" t="s">
        <v>145</v>
      </c>
      <c r="L232" s="34"/>
      <c r="M232" s="177" t="s">
        <v>20</v>
      </c>
      <c r="N232" s="178" t="s">
        <v>43</v>
      </c>
      <c r="O232" s="56"/>
      <c r="P232" s="179">
        <f t="shared" ref="P232:P237" si="61">O232*H232</f>
        <v>0</v>
      </c>
      <c r="Q232" s="179">
        <v>9.1199999999999994E-5</v>
      </c>
      <c r="R232" s="179">
        <f t="shared" ref="R232:R237" si="62">Q232*H232</f>
        <v>7.8431999999999998E-3</v>
      </c>
      <c r="S232" s="179">
        <v>4.4999999999999999E-4</v>
      </c>
      <c r="T232" s="180">
        <f t="shared" ref="T232:T237" si="63">S232*H232</f>
        <v>3.8699999999999998E-2</v>
      </c>
      <c r="AR232" s="13" t="s">
        <v>201</v>
      </c>
      <c r="AT232" s="13" t="s">
        <v>141</v>
      </c>
      <c r="AU232" s="13" t="s">
        <v>82</v>
      </c>
      <c r="AY232" s="13" t="s">
        <v>138</v>
      </c>
      <c r="BE232" s="181">
        <f t="shared" ref="BE232:BE237" si="64">IF(N232="základní",J232,0)</f>
        <v>0</v>
      </c>
      <c r="BF232" s="181">
        <f t="shared" ref="BF232:BF237" si="65">IF(N232="snížená",J232,0)</f>
        <v>0</v>
      </c>
      <c r="BG232" s="181">
        <f t="shared" ref="BG232:BG237" si="66">IF(N232="zákl. přenesená",J232,0)</f>
        <v>0</v>
      </c>
      <c r="BH232" s="181">
        <f t="shared" ref="BH232:BH237" si="67">IF(N232="sníž. přenesená",J232,0)</f>
        <v>0</v>
      </c>
      <c r="BI232" s="181">
        <f t="shared" ref="BI232:BI237" si="68">IF(N232="nulová",J232,0)</f>
        <v>0</v>
      </c>
      <c r="BJ232" s="13" t="s">
        <v>80</v>
      </c>
      <c r="BK232" s="181">
        <f t="shared" ref="BK232:BK237" si="69">ROUND(I232*H232,2)</f>
        <v>0</v>
      </c>
      <c r="BL232" s="13" t="s">
        <v>201</v>
      </c>
      <c r="BM232" s="13" t="s">
        <v>606</v>
      </c>
    </row>
    <row r="233" spans="2:65" s="1" customFormat="1" ht="16.5" customHeight="1">
      <c r="B233" s="30"/>
      <c r="C233" s="170" t="s">
        <v>607</v>
      </c>
      <c r="D233" s="170" t="s">
        <v>141</v>
      </c>
      <c r="E233" s="171" t="s">
        <v>608</v>
      </c>
      <c r="F233" s="172" t="s">
        <v>609</v>
      </c>
      <c r="G233" s="173" t="s">
        <v>209</v>
      </c>
      <c r="H233" s="174">
        <v>43</v>
      </c>
      <c r="I233" s="175"/>
      <c r="J233" s="176">
        <f t="shared" si="60"/>
        <v>0</v>
      </c>
      <c r="K233" s="172" t="s">
        <v>145</v>
      </c>
      <c r="L233" s="34"/>
      <c r="M233" s="177" t="s">
        <v>20</v>
      </c>
      <c r="N233" s="178" t="s">
        <v>43</v>
      </c>
      <c r="O233" s="56"/>
      <c r="P233" s="179">
        <f t="shared" si="61"/>
        <v>0</v>
      </c>
      <c r="Q233" s="179">
        <v>5.0000000000000002E-5</v>
      </c>
      <c r="R233" s="179">
        <f t="shared" si="62"/>
        <v>2.15E-3</v>
      </c>
      <c r="S233" s="179">
        <v>0</v>
      </c>
      <c r="T233" s="180">
        <f t="shared" si="63"/>
        <v>0</v>
      </c>
      <c r="AR233" s="13" t="s">
        <v>201</v>
      </c>
      <c r="AT233" s="13" t="s">
        <v>141</v>
      </c>
      <c r="AU233" s="13" t="s">
        <v>82</v>
      </c>
      <c r="AY233" s="13" t="s">
        <v>138</v>
      </c>
      <c r="BE233" s="181">
        <f t="shared" si="64"/>
        <v>0</v>
      </c>
      <c r="BF233" s="181">
        <f t="shared" si="65"/>
        <v>0</v>
      </c>
      <c r="BG233" s="181">
        <f t="shared" si="66"/>
        <v>0</v>
      </c>
      <c r="BH233" s="181">
        <f t="shared" si="67"/>
        <v>0</v>
      </c>
      <c r="BI233" s="181">
        <f t="shared" si="68"/>
        <v>0</v>
      </c>
      <c r="BJ233" s="13" t="s">
        <v>80</v>
      </c>
      <c r="BK233" s="181">
        <f t="shared" si="69"/>
        <v>0</v>
      </c>
      <c r="BL233" s="13" t="s">
        <v>201</v>
      </c>
      <c r="BM233" s="13" t="s">
        <v>610</v>
      </c>
    </row>
    <row r="234" spans="2:65" s="1" customFormat="1" ht="16.5" customHeight="1">
      <c r="B234" s="30"/>
      <c r="C234" s="170" t="s">
        <v>611</v>
      </c>
      <c r="D234" s="170" t="s">
        <v>141</v>
      </c>
      <c r="E234" s="171" t="s">
        <v>612</v>
      </c>
      <c r="F234" s="172" t="s">
        <v>613</v>
      </c>
      <c r="G234" s="173" t="s">
        <v>209</v>
      </c>
      <c r="H234" s="174">
        <v>43</v>
      </c>
      <c r="I234" s="175"/>
      <c r="J234" s="176">
        <f t="shared" si="60"/>
        <v>0</v>
      </c>
      <c r="K234" s="172" t="s">
        <v>145</v>
      </c>
      <c r="L234" s="34"/>
      <c r="M234" s="177" t="s">
        <v>20</v>
      </c>
      <c r="N234" s="178" t="s">
        <v>43</v>
      </c>
      <c r="O234" s="56"/>
      <c r="P234" s="179">
        <f t="shared" si="61"/>
        <v>0</v>
      </c>
      <c r="Q234" s="179">
        <v>2.9E-4</v>
      </c>
      <c r="R234" s="179">
        <f t="shared" si="62"/>
        <v>1.247E-2</v>
      </c>
      <c r="S234" s="179">
        <v>0</v>
      </c>
      <c r="T234" s="180">
        <f t="shared" si="63"/>
        <v>0</v>
      </c>
      <c r="AR234" s="13" t="s">
        <v>201</v>
      </c>
      <c r="AT234" s="13" t="s">
        <v>141</v>
      </c>
      <c r="AU234" s="13" t="s">
        <v>82</v>
      </c>
      <c r="AY234" s="13" t="s">
        <v>138</v>
      </c>
      <c r="BE234" s="181">
        <f t="shared" si="64"/>
        <v>0</v>
      </c>
      <c r="BF234" s="181">
        <f t="shared" si="65"/>
        <v>0</v>
      </c>
      <c r="BG234" s="181">
        <f t="shared" si="66"/>
        <v>0</v>
      </c>
      <c r="BH234" s="181">
        <f t="shared" si="67"/>
        <v>0</v>
      </c>
      <c r="BI234" s="181">
        <f t="shared" si="68"/>
        <v>0</v>
      </c>
      <c r="BJ234" s="13" t="s">
        <v>80</v>
      </c>
      <c r="BK234" s="181">
        <f t="shared" si="69"/>
        <v>0</v>
      </c>
      <c r="BL234" s="13" t="s">
        <v>201</v>
      </c>
      <c r="BM234" s="13" t="s">
        <v>614</v>
      </c>
    </row>
    <row r="235" spans="2:65" s="1" customFormat="1" ht="22.5" customHeight="1">
      <c r="B235" s="30"/>
      <c r="C235" s="170" t="s">
        <v>615</v>
      </c>
      <c r="D235" s="170" t="s">
        <v>141</v>
      </c>
      <c r="E235" s="171" t="s">
        <v>616</v>
      </c>
      <c r="F235" s="172" t="s">
        <v>617</v>
      </c>
      <c r="G235" s="173" t="s">
        <v>209</v>
      </c>
      <c r="H235" s="174">
        <v>43</v>
      </c>
      <c r="I235" s="175"/>
      <c r="J235" s="176">
        <f t="shared" si="60"/>
        <v>0</v>
      </c>
      <c r="K235" s="172" t="s">
        <v>20</v>
      </c>
      <c r="L235" s="34"/>
      <c r="M235" s="177" t="s">
        <v>20</v>
      </c>
      <c r="N235" s="178" t="s">
        <v>43</v>
      </c>
      <c r="O235" s="56"/>
      <c r="P235" s="179">
        <f t="shared" si="61"/>
        <v>0</v>
      </c>
      <c r="Q235" s="179">
        <v>1.1E-4</v>
      </c>
      <c r="R235" s="179">
        <f t="shared" si="62"/>
        <v>4.7299999999999998E-3</v>
      </c>
      <c r="S235" s="179">
        <v>0</v>
      </c>
      <c r="T235" s="180">
        <f t="shared" si="63"/>
        <v>0</v>
      </c>
      <c r="AR235" s="13" t="s">
        <v>201</v>
      </c>
      <c r="AT235" s="13" t="s">
        <v>141</v>
      </c>
      <c r="AU235" s="13" t="s">
        <v>82</v>
      </c>
      <c r="AY235" s="13" t="s">
        <v>138</v>
      </c>
      <c r="BE235" s="181">
        <f t="shared" si="64"/>
        <v>0</v>
      </c>
      <c r="BF235" s="181">
        <f t="shared" si="65"/>
        <v>0</v>
      </c>
      <c r="BG235" s="181">
        <f t="shared" si="66"/>
        <v>0</v>
      </c>
      <c r="BH235" s="181">
        <f t="shared" si="67"/>
        <v>0</v>
      </c>
      <c r="BI235" s="181">
        <f t="shared" si="68"/>
        <v>0</v>
      </c>
      <c r="BJ235" s="13" t="s">
        <v>80</v>
      </c>
      <c r="BK235" s="181">
        <f t="shared" si="69"/>
        <v>0</v>
      </c>
      <c r="BL235" s="13" t="s">
        <v>201</v>
      </c>
      <c r="BM235" s="13" t="s">
        <v>618</v>
      </c>
    </row>
    <row r="236" spans="2:65" s="1" customFormat="1" ht="16.5" customHeight="1">
      <c r="B236" s="30"/>
      <c r="C236" s="170" t="s">
        <v>619</v>
      </c>
      <c r="D236" s="170" t="s">
        <v>141</v>
      </c>
      <c r="E236" s="171" t="s">
        <v>620</v>
      </c>
      <c r="F236" s="172" t="s">
        <v>621</v>
      </c>
      <c r="G236" s="173" t="s">
        <v>209</v>
      </c>
      <c r="H236" s="174">
        <v>43</v>
      </c>
      <c r="I236" s="175"/>
      <c r="J236" s="176">
        <f t="shared" si="60"/>
        <v>0</v>
      </c>
      <c r="K236" s="172" t="s">
        <v>145</v>
      </c>
      <c r="L236" s="34"/>
      <c r="M236" s="177" t="s">
        <v>20</v>
      </c>
      <c r="N236" s="178" t="s">
        <v>43</v>
      </c>
      <c r="O236" s="56"/>
      <c r="P236" s="179">
        <f t="shared" si="61"/>
        <v>0</v>
      </c>
      <c r="Q236" s="179">
        <v>2.5999999999999998E-4</v>
      </c>
      <c r="R236" s="179">
        <f t="shared" si="62"/>
        <v>1.1179999999999999E-2</v>
      </c>
      <c r="S236" s="179">
        <v>0</v>
      </c>
      <c r="T236" s="180">
        <f t="shared" si="63"/>
        <v>0</v>
      </c>
      <c r="AR236" s="13" t="s">
        <v>201</v>
      </c>
      <c r="AT236" s="13" t="s">
        <v>141</v>
      </c>
      <c r="AU236" s="13" t="s">
        <v>82</v>
      </c>
      <c r="AY236" s="13" t="s">
        <v>138</v>
      </c>
      <c r="BE236" s="181">
        <f t="shared" si="64"/>
        <v>0</v>
      </c>
      <c r="BF236" s="181">
        <f t="shared" si="65"/>
        <v>0</v>
      </c>
      <c r="BG236" s="181">
        <f t="shared" si="66"/>
        <v>0</v>
      </c>
      <c r="BH236" s="181">
        <f t="shared" si="67"/>
        <v>0</v>
      </c>
      <c r="BI236" s="181">
        <f t="shared" si="68"/>
        <v>0</v>
      </c>
      <c r="BJ236" s="13" t="s">
        <v>80</v>
      </c>
      <c r="BK236" s="181">
        <f t="shared" si="69"/>
        <v>0</v>
      </c>
      <c r="BL236" s="13" t="s">
        <v>201</v>
      </c>
      <c r="BM236" s="13" t="s">
        <v>622</v>
      </c>
    </row>
    <row r="237" spans="2:65" s="1" customFormat="1" ht="22.5" customHeight="1">
      <c r="B237" s="30"/>
      <c r="C237" s="170" t="s">
        <v>623</v>
      </c>
      <c r="D237" s="170" t="s">
        <v>141</v>
      </c>
      <c r="E237" s="171" t="s">
        <v>624</v>
      </c>
      <c r="F237" s="172" t="s">
        <v>625</v>
      </c>
      <c r="G237" s="173" t="s">
        <v>259</v>
      </c>
      <c r="H237" s="174">
        <v>3.7999999999999999E-2</v>
      </c>
      <c r="I237" s="175"/>
      <c r="J237" s="176">
        <f t="shared" si="60"/>
        <v>0</v>
      </c>
      <c r="K237" s="172" t="s">
        <v>145</v>
      </c>
      <c r="L237" s="34"/>
      <c r="M237" s="177" t="s">
        <v>20</v>
      </c>
      <c r="N237" s="178" t="s">
        <v>43</v>
      </c>
      <c r="O237" s="56"/>
      <c r="P237" s="179">
        <f t="shared" si="61"/>
        <v>0</v>
      </c>
      <c r="Q237" s="179">
        <v>0</v>
      </c>
      <c r="R237" s="179">
        <f t="shared" si="62"/>
        <v>0</v>
      </c>
      <c r="S237" s="179">
        <v>0</v>
      </c>
      <c r="T237" s="180">
        <f t="shared" si="63"/>
        <v>0</v>
      </c>
      <c r="AR237" s="13" t="s">
        <v>201</v>
      </c>
      <c r="AT237" s="13" t="s">
        <v>141</v>
      </c>
      <c r="AU237" s="13" t="s">
        <v>82</v>
      </c>
      <c r="AY237" s="13" t="s">
        <v>138</v>
      </c>
      <c r="BE237" s="181">
        <f t="shared" si="64"/>
        <v>0</v>
      </c>
      <c r="BF237" s="181">
        <f t="shared" si="65"/>
        <v>0</v>
      </c>
      <c r="BG237" s="181">
        <f t="shared" si="66"/>
        <v>0</v>
      </c>
      <c r="BH237" s="181">
        <f t="shared" si="67"/>
        <v>0</v>
      </c>
      <c r="BI237" s="181">
        <f t="shared" si="68"/>
        <v>0</v>
      </c>
      <c r="BJ237" s="13" t="s">
        <v>80</v>
      </c>
      <c r="BK237" s="181">
        <f t="shared" si="69"/>
        <v>0</v>
      </c>
      <c r="BL237" s="13" t="s">
        <v>201</v>
      </c>
      <c r="BM237" s="13" t="s">
        <v>626</v>
      </c>
    </row>
    <row r="238" spans="2:65" s="10" customFormat="1" ht="22.9" customHeight="1">
      <c r="B238" s="154"/>
      <c r="C238" s="155"/>
      <c r="D238" s="156" t="s">
        <v>71</v>
      </c>
      <c r="E238" s="168" t="s">
        <v>627</v>
      </c>
      <c r="F238" s="168" t="s">
        <v>628</v>
      </c>
      <c r="G238" s="155"/>
      <c r="H238" s="155"/>
      <c r="I238" s="158"/>
      <c r="J238" s="169">
        <f>BK238</f>
        <v>0</v>
      </c>
      <c r="K238" s="155"/>
      <c r="L238" s="160"/>
      <c r="M238" s="161"/>
      <c r="N238" s="162"/>
      <c r="O238" s="162"/>
      <c r="P238" s="163">
        <f>SUM(P239:P252)</f>
        <v>0</v>
      </c>
      <c r="Q238" s="162"/>
      <c r="R238" s="163">
        <f>SUM(R239:R252)</f>
        <v>1.472E-2</v>
      </c>
      <c r="S238" s="162"/>
      <c r="T238" s="164">
        <f>SUM(T239:T252)</f>
        <v>2.4930000000000001E-2</v>
      </c>
      <c r="AR238" s="165" t="s">
        <v>82</v>
      </c>
      <c r="AT238" s="166" t="s">
        <v>71</v>
      </c>
      <c r="AU238" s="166" t="s">
        <v>80</v>
      </c>
      <c r="AY238" s="165" t="s">
        <v>138</v>
      </c>
      <c r="BK238" s="167">
        <f>SUM(BK239:BK252)</f>
        <v>0</v>
      </c>
    </row>
    <row r="239" spans="2:65" s="1" customFormat="1" ht="16.5" customHeight="1">
      <c r="B239" s="30"/>
      <c r="C239" s="170" t="s">
        <v>629</v>
      </c>
      <c r="D239" s="170" t="s">
        <v>141</v>
      </c>
      <c r="E239" s="171" t="s">
        <v>630</v>
      </c>
      <c r="F239" s="172" t="s">
        <v>631</v>
      </c>
      <c r="G239" s="173" t="s">
        <v>209</v>
      </c>
      <c r="H239" s="174">
        <v>43</v>
      </c>
      <c r="I239" s="175"/>
      <c r="J239" s="176">
        <f t="shared" ref="J239:J252" si="70">ROUND(I239*H239,2)</f>
        <v>0</v>
      </c>
      <c r="K239" s="172" t="s">
        <v>145</v>
      </c>
      <c r="L239" s="34"/>
      <c r="M239" s="177" t="s">
        <v>20</v>
      </c>
      <c r="N239" s="178" t="s">
        <v>43</v>
      </c>
      <c r="O239" s="56"/>
      <c r="P239" s="179">
        <f t="shared" ref="P239:P252" si="71">O239*H239</f>
        <v>0</v>
      </c>
      <c r="Q239" s="179">
        <v>0</v>
      </c>
      <c r="R239" s="179">
        <f t="shared" ref="R239:R252" si="72">Q239*H239</f>
        <v>0</v>
      </c>
      <c r="S239" s="179">
        <v>0</v>
      </c>
      <c r="T239" s="180">
        <f t="shared" ref="T239:T252" si="73">S239*H239</f>
        <v>0</v>
      </c>
      <c r="AR239" s="13" t="s">
        <v>201</v>
      </c>
      <c r="AT239" s="13" t="s">
        <v>141</v>
      </c>
      <c r="AU239" s="13" t="s">
        <v>82</v>
      </c>
      <c r="AY239" s="13" t="s">
        <v>138</v>
      </c>
      <c r="BE239" s="181">
        <f t="shared" ref="BE239:BE252" si="74">IF(N239="základní",J239,0)</f>
        <v>0</v>
      </c>
      <c r="BF239" s="181">
        <f t="shared" ref="BF239:BF252" si="75">IF(N239="snížená",J239,0)</f>
        <v>0</v>
      </c>
      <c r="BG239" s="181">
        <f t="shared" ref="BG239:BG252" si="76">IF(N239="zákl. přenesená",J239,0)</f>
        <v>0</v>
      </c>
      <c r="BH239" s="181">
        <f t="shared" ref="BH239:BH252" si="77">IF(N239="sníž. přenesená",J239,0)</f>
        <v>0</v>
      </c>
      <c r="BI239" s="181">
        <f t="shared" ref="BI239:BI252" si="78">IF(N239="nulová",J239,0)</f>
        <v>0</v>
      </c>
      <c r="BJ239" s="13" t="s">
        <v>80</v>
      </c>
      <c r="BK239" s="181">
        <f t="shared" ref="BK239:BK252" si="79">ROUND(I239*H239,2)</f>
        <v>0</v>
      </c>
      <c r="BL239" s="13" t="s">
        <v>201</v>
      </c>
      <c r="BM239" s="13" t="s">
        <v>632</v>
      </c>
    </row>
    <row r="240" spans="2:65" s="1" customFormat="1" ht="16.5" customHeight="1">
      <c r="B240" s="30"/>
      <c r="C240" s="170" t="s">
        <v>633</v>
      </c>
      <c r="D240" s="170" t="s">
        <v>141</v>
      </c>
      <c r="E240" s="171" t="s">
        <v>634</v>
      </c>
      <c r="F240" s="172" t="s">
        <v>635</v>
      </c>
      <c r="G240" s="173" t="s">
        <v>209</v>
      </c>
      <c r="H240" s="174">
        <v>43</v>
      </c>
      <c r="I240" s="175"/>
      <c r="J240" s="176">
        <f t="shared" si="70"/>
        <v>0</v>
      </c>
      <c r="K240" s="172" t="s">
        <v>145</v>
      </c>
      <c r="L240" s="34"/>
      <c r="M240" s="177" t="s">
        <v>20</v>
      </c>
      <c r="N240" s="178" t="s">
        <v>43</v>
      </c>
      <c r="O240" s="56"/>
      <c r="P240" s="179">
        <f t="shared" si="71"/>
        <v>0</v>
      </c>
      <c r="Q240" s="179">
        <v>6.9999999999999994E-5</v>
      </c>
      <c r="R240" s="179">
        <f t="shared" si="72"/>
        <v>3.0099999999999997E-3</v>
      </c>
      <c r="S240" s="179">
        <v>0</v>
      </c>
      <c r="T240" s="180">
        <f t="shared" si="73"/>
        <v>0</v>
      </c>
      <c r="AR240" s="13" t="s">
        <v>201</v>
      </c>
      <c r="AT240" s="13" t="s">
        <v>141</v>
      </c>
      <c r="AU240" s="13" t="s">
        <v>82</v>
      </c>
      <c r="AY240" s="13" t="s">
        <v>138</v>
      </c>
      <c r="BE240" s="181">
        <f t="shared" si="74"/>
        <v>0</v>
      </c>
      <c r="BF240" s="181">
        <f t="shared" si="75"/>
        <v>0</v>
      </c>
      <c r="BG240" s="181">
        <f t="shared" si="76"/>
        <v>0</v>
      </c>
      <c r="BH240" s="181">
        <f t="shared" si="77"/>
        <v>0</v>
      </c>
      <c r="BI240" s="181">
        <f t="shared" si="78"/>
        <v>0</v>
      </c>
      <c r="BJ240" s="13" t="s">
        <v>80</v>
      </c>
      <c r="BK240" s="181">
        <f t="shared" si="79"/>
        <v>0</v>
      </c>
      <c r="BL240" s="13" t="s">
        <v>201</v>
      </c>
      <c r="BM240" s="13" t="s">
        <v>636</v>
      </c>
    </row>
    <row r="241" spans="2:65" s="1" customFormat="1" ht="16.5" customHeight="1">
      <c r="B241" s="30"/>
      <c r="C241" s="170" t="s">
        <v>637</v>
      </c>
      <c r="D241" s="170" t="s">
        <v>141</v>
      </c>
      <c r="E241" s="171" t="s">
        <v>638</v>
      </c>
      <c r="F241" s="172" t="s">
        <v>639</v>
      </c>
      <c r="G241" s="173" t="s">
        <v>144</v>
      </c>
      <c r="H241" s="174">
        <v>140.76</v>
      </c>
      <c r="I241" s="175"/>
      <c r="J241" s="176">
        <f t="shared" si="70"/>
        <v>0</v>
      </c>
      <c r="K241" s="172" t="s">
        <v>145</v>
      </c>
      <c r="L241" s="34"/>
      <c r="M241" s="177" t="s">
        <v>20</v>
      </c>
      <c r="N241" s="178" t="s">
        <v>43</v>
      </c>
      <c r="O241" s="56"/>
      <c r="P241" s="179">
        <f t="shared" si="71"/>
        <v>0</v>
      </c>
      <c r="Q241" s="179">
        <v>0</v>
      </c>
      <c r="R241" s="179">
        <f t="shared" si="72"/>
        <v>0</v>
      </c>
      <c r="S241" s="179">
        <v>0</v>
      </c>
      <c r="T241" s="180">
        <f t="shared" si="73"/>
        <v>0</v>
      </c>
      <c r="AR241" s="13" t="s">
        <v>201</v>
      </c>
      <c r="AT241" s="13" t="s">
        <v>141</v>
      </c>
      <c r="AU241" s="13" t="s">
        <v>82</v>
      </c>
      <c r="AY241" s="13" t="s">
        <v>138</v>
      </c>
      <c r="BE241" s="181">
        <f t="shared" si="74"/>
        <v>0</v>
      </c>
      <c r="BF241" s="181">
        <f t="shared" si="75"/>
        <v>0</v>
      </c>
      <c r="BG241" s="181">
        <f t="shared" si="76"/>
        <v>0</v>
      </c>
      <c r="BH241" s="181">
        <f t="shared" si="77"/>
        <v>0</v>
      </c>
      <c r="BI241" s="181">
        <f t="shared" si="78"/>
        <v>0</v>
      </c>
      <c r="BJ241" s="13" t="s">
        <v>80</v>
      </c>
      <c r="BK241" s="181">
        <f t="shared" si="79"/>
        <v>0</v>
      </c>
      <c r="BL241" s="13" t="s">
        <v>201</v>
      </c>
      <c r="BM241" s="13" t="s">
        <v>640</v>
      </c>
    </row>
    <row r="242" spans="2:65" s="1" customFormat="1" ht="16.5" customHeight="1">
      <c r="B242" s="30"/>
      <c r="C242" s="170" t="s">
        <v>641</v>
      </c>
      <c r="D242" s="170" t="s">
        <v>141</v>
      </c>
      <c r="E242" s="171" t="s">
        <v>642</v>
      </c>
      <c r="F242" s="172" t="s">
        <v>643</v>
      </c>
      <c r="G242" s="173" t="s">
        <v>144</v>
      </c>
      <c r="H242" s="174">
        <v>140.76</v>
      </c>
      <c r="I242" s="175"/>
      <c r="J242" s="176">
        <f t="shared" si="70"/>
        <v>0</v>
      </c>
      <c r="K242" s="172" t="s">
        <v>145</v>
      </c>
      <c r="L242" s="34"/>
      <c r="M242" s="177" t="s">
        <v>20</v>
      </c>
      <c r="N242" s="178" t="s">
        <v>43</v>
      </c>
      <c r="O242" s="56"/>
      <c r="P242" s="179">
        <f t="shared" si="71"/>
        <v>0</v>
      </c>
      <c r="Q242" s="179">
        <v>0</v>
      </c>
      <c r="R242" s="179">
        <f t="shared" si="72"/>
        <v>0</v>
      </c>
      <c r="S242" s="179">
        <v>0</v>
      </c>
      <c r="T242" s="180">
        <f t="shared" si="73"/>
        <v>0</v>
      </c>
      <c r="AR242" s="13" t="s">
        <v>201</v>
      </c>
      <c r="AT242" s="13" t="s">
        <v>141</v>
      </c>
      <c r="AU242" s="13" t="s">
        <v>82</v>
      </c>
      <c r="AY242" s="13" t="s">
        <v>138</v>
      </c>
      <c r="BE242" s="181">
        <f t="shared" si="74"/>
        <v>0</v>
      </c>
      <c r="BF242" s="181">
        <f t="shared" si="75"/>
        <v>0</v>
      </c>
      <c r="BG242" s="181">
        <f t="shared" si="76"/>
        <v>0</v>
      </c>
      <c r="BH242" s="181">
        <f t="shared" si="77"/>
        <v>0</v>
      </c>
      <c r="BI242" s="181">
        <f t="shared" si="78"/>
        <v>0</v>
      </c>
      <c r="BJ242" s="13" t="s">
        <v>80</v>
      </c>
      <c r="BK242" s="181">
        <f t="shared" si="79"/>
        <v>0</v>
      </c>
      <c r="BL242" s="13" t="s">
        <v>201</v>
      </c>
      <c r="BM242" s="13" t="s">
        <v>644</v>
      </c>
    </row>
    <row r="243" spans="2:65" s="1" customFormat="1" ht="16.5" customHeight="1">
      <c r="B243" s="30"/>
      <c r="C243" s="170" t="s">
        <v>645</v>
      </c>
      <c r="D243" s="170" t="s">
        <v>141</v>
      </c>
      <c r="E243" s="171" t="s">
        <v>646</v>
      </c>
      <c r="F243" s="172" t="s">
        <v>647</v>
      </c>
      <c r="G243" s="173" t="s">
        <v>209</v>
      </c>
      <c r="H243" s="174">
        <v>1</v>
      </c>
      <c r="I243" s="175"/>
      <c r="J243" s="176">
        <f t="shared" si="70"/>
        <v>0</v>
      </c>
      <c r="K243" s="172" t="s">
        <v>145</v>
      </c>
      <c r="L243" s="34"/>
      <c r="M243" s="177" t="s">
        <v>20</v>
      </c>
      <c r="N243" s="178" t="s">
        <v>43</v>
      </c>
      <c r="O243" s="56"/>
      <c r="P243" s="179">
        <f t="shared" si="71"/>
        <v>0</v>
      </c>
      <c r="Q243" s="179">
        <v>8.0000000000000007E-5</v>
      </c>
      <c r="R243" s="179">
        <f t="shared" si="72"/>
        <v>8.0000000000000007E-5</v>
      </c>
      <c r="S243" s="179">
        <v>2.4930000000000001E-2</v>
      </c>
      <c r="T243" s="180">
        <f t="shared" si="73"/>
        <v>2.4930000000000001E-2</v>
      </c>
      <c r="AR243" s="13" t="s">
        <v>201</v>
      </c>
      <c r="AT243" s="13" t="s">
        <v>141</v>
      </c>
      <c r="AU243" s="13" t="s">
        <v>82</v>
      </c>
      <c r="AY243" s="13" t="s">
        <v>138</v>
      </c>
      <c r="BE243" s="181">
        <f t="shared" si="74"/>
        <v>0</v>
      </c>
      <c r="BF243" s="181">
        <f t="shared" si="75"/>
        <v>0</v>
      </c>
      <c r="BG243" s="181">
        <f t="shared" si="76"/>
        <v>0</v>
      </c>
      <c r="BH243" s="181">
        <f t="shared" si="77"/>
        <v>0</v>
      </c>
      <c r="BI243" s="181">
        <f t="shared" si="78"/>
        <v>0</v>
      </c>
      <c r="BJ243" s="13" t="s">
        <v>80</v>
      </c>
      <c r="BK243" s="181">
        <f t="shared" si="79"/>
        <v>0</v>
      </c>
      <c r="BL243" s="13" t="s">
        <v>201</v>
      </c>
      <c r="BM243" s="13" t="s">
        <v>648</v>
      </c>
    </row>
    <row r="244" spans="2:65" s="1" customFormat="1" ht="16.5" customHeight="1">
      <c r="B244" s="30"/>
      <c r="C244" s="170" t="s">
        <v>649</v>
      </c>
      <c r="D244" s="170" t="s">
        <v>141</v>
      </c>
      <c r="E244" s="171" t="s">
        <v>650</v>
      </c>
      <c r="F244" s="172" t="s">
        <v>651</v>
      </c>
      <c r="G244" s="173" t="s">
        <v>209</v>
      </c>
      <c r="H244" s="174">
        <v>43</v>
      </c>
      <c r="I244" s="175"/>
      <c r="J244" s="176">
        <f t="shared" si="70"/>
        <v>0</v>
      </c>
      <c r="K244" s="172" t="s">
        <v>145</v>
      </c>
      <c r="L244" s="34"/>
      <c r="M244" s="177" t="s">
        <v>20</v>
      </c>
      <c r="N244" s="178" t="s">
        <v>43</v>
      </c>
      <c r="O244" s="56"/>
      <c r="P244" s="179">
        <f t="shared" si="71"/>
        <v>0</v>
      </c>
      <c r="Q244" s="179">
        <v>2.7E-4</v>
      </c>
      <c r="R244" s="179">
        <f t="shared" si="72"/>
        <v>1.1610000000000001E-2</v>
      </c>
      <c r="S244" s="179">
        <v>0</v>
      </c>
      <c r="T244" s="180">
        <f t="shared" si="73"/>
        <v>0</v>
      </c>
      <c r="AR244" s="13" t="s">
        <v>201</v>
      </c>
      <c r="AT244" s="13" t="s">
        <v>141</v>
      </c>
      <c r="AU244" s="13" t="s">
        <v>82</v>
      </c>
      <c r="AY244" s="13" t="s">
        <v>138</v>
      </c>
      <c r="BE244" s="181">
        <f t="shared" si="74"/>
        <v>0</v>
      </c>
      <c r="BF244" s="181">
        <f t="shared" si="75"/>
        <v>0</v>
      </c>
      <c r="BG244" s="181">
        <f t="shared" si="76"/>
        <v>0</v>
      </c>
      <c r="BH244" s="181">
        <f t="shared" si="77"/>
        <v>0</v>
      </c>
      <c r="BI244" s="181">
        <f t="shared" si="78"/>
        <v>0</v>
      </c>
      <c r="BJ244" s="13" t="s">
        <v>80</v>
      </c>
      <c r="BK244" s="181">
        <f t="shared" si="79"/>
        <v>0</v>
      </c>
      <c r="BL244" s="13" t="s">
        <v>201</v>
      </c>
      <c r="BM244" s="13" t="s">
        <v>652</v>
      </c>
    </row>
    <row r="245" spans="2:65" s="1" customFormat="1" ht="16.5" customHeight="1">
      <c r="B245" s="30"/>
      <c r="C245" s="170" t="s">
        <v>653</v>
      </c>
      <c r="D245" s="170" t="s">
        <v>141</v>
      </c>
      <c r="E245" s="171" t="s">
        <v>654</v>
      </c>
      <c r="F245" s="172" t="s">
        <v>655</v>
      </c>
      <c r="G245" s="173" t="s">
        <v>144</v>
      </c>
      <c r="H245" s="174">
        <v>140.76</v>
      </c>
      <c r="I245" s="175"/>
      <c r="J245" s="176">
        <f t="shared" si="70"/>
        <v>0</v>
      </c>
      <c r="K245" s="172" t="s">
        <v>145</v>
      </c>
      <c r="L245" s="34"/>
      <c r="M245" s="177" t="s">
        <v>20</v>
      </c>
      <c r="N245" s="178" t="s">
        <v>43</v>
      </c>
      <c r="O245" s="56"/>
      <c r="P245" s="179">
        <f t="shared" si="71"/>
        <v>0</v>
      </c>
      <c r="Q245" s="179">
        <v>0</v>
      </c>
      <c r="R245" s="179">
        <f t="shared" si="72"/>
        <v>0</v>
      </c>
      <c r="S245" s="179">
        <v>0</v>
      </c>
      <c r="T245" s="180">
        <f t="shared" si="73"/>
        <v>0</v>
      </c>
      <c r="AR245" s="13" t="s">
        <v>201</v>
      </c>
      <c r="AT245" s="13" t="s">
        <v>141</v>
      </c>
      <c r="AU245" s="13" t="s">
        <v>82</v>
      </c>
      <c r="AY245" s="13" t="s">
        <v>138</v>
      </c>
      <c r="BE245" s="181">
        <f t="shared" si="74"/>
        <v>0</v>
      </c>
      <c r="BF245" s="181">
        <f t="shared" si="75"/>
        <v>0</v>
      </c>
      <c r="BG245" s="181">
        <f t="shared" si="76"/>
        <v>0</v>
      </c>
      <c r="BH245" s="181">
        <f t="shared" si="77"/>
        <v>0</v>
      </c>
      <c r="BI245" s="181">
        <f t="shared" si="78"/>
        <v>0</v>
      </c>
      <c r="BJ245" s="13" t="s">
        <v>80</v>
      </c>
      <c r="BK245" s="181">
        <f t="shared" si="79"/>
        <v>0</v>
      </c>
      <c r="BL245" s="13" t="s">
        <v>201</v>
      </c>
      <c r="BM245" s="13" t="s">
        <v>656</v>
      </c>
    </row>
    <row r="246" spans="2:65" s="1" customFormat="1" ht="16.5" customHeight="1">
      <c r="B246" s="30"/>
      <c r="C246" s="170" t="s">
        <v>657</v>
      </c>
      <c r="D246" s="170" t="s">
        <v>141</v>
      </c>
      <c r="E246" s="171" t="s">
        <v>658</v>
      </c>
      <c r="F246" s="172" t="s">
        <v>659</v>
      </c>
      <c r="G246" s="173" t="s">
        <v>144</v>
      </c>
      <c r="H246" s="174">
        <v>140.76</v>
      </c>
      <c r="I246" s="175"/>
      <c r="J246" s="176">
        <f t="shared" si="70"/>
        <v>0</v>
      </c>
      <c r="K246" s="172" t="s">
        <v>145</v>
      </c>
      <c r="L246" s="34"/>
      <c r="M246" s="177" t="s">
        <v>20</v>
      </c>
      <c r="N246" s="178" t="s">
        <v>43</v>
      </c>
      <c r="O246" s="56"/>
      <c r="P246" s="179">
        <f t="shared" si="71"/>
        <v>0</v>
      </c>
      <c r="Q246" s="179">
        <v>0</v>
      </c>
      <c r="R246" s="179">
        <f t="shared" si="72"/>
        <v>0</v>
      </c>
      <c r="S246" s="179">
        <v>0</v>
      </c>
      <c r="T246" s="180">
        <f t="shared" si="73"/>
        <v>0</v>
      </c>
      <c r="AR246" s="13" t="s">
        <v>201</v>
      </c>
      <c r="AT246" s="13" t="s">
        <v>141</v>
      </c>
      <c r="AU246" s="13" t="s">
        <v>82</v>
      </c>
      <c r="AY246" s="13" t="s">
        <v>138</v>
      </c>
      <c r="BE246" s="181">
        <f t="shared" si="74"/>
        <v>0</v>
      </c>
      <c r="BF246" s="181">
        <f t="shared" si="75"/>
        <v>0</v>
      </c>
      <c r="BG246" s="181">
        <f t="shared" si="76"/>
        <v>0</v>
      </c>
      <c r="BH246" s="181">
        <f t="shared" si="77"/>
        <v>0</v>
      </c>
      <c r="BI246" s="181">
        <f t="shared" si="78"/>
        <v>0</v>
      </c>
      <c r="BJ246" s="13" t="s">
        <v>80</v>
      </c>
      <c r="BK246" s="181">
        <f t="shared" si="79"/>
        <v>0</v>
      </c>
      <c r="BL246" s="13" t="s">
        <v>201</v>
      </c>
      <c r="BM246" s="13" t="s">
        <v>660</v>
      </c>
    </row>
    <row r="247" spans="2:65" s="1" customFormat="1" ht="16.5" customHeight="1">
      <c r="B247" s="30"/>
      <c r="C247" s="170" t="s">
        <v>661</v>
      </c>
      <c r="D247" s="170" t="s">
        <v>141</v>
      </c>
      <c r="E247" s="171" t="s">
        <v>662</v>
      </c>
      <c r="F247" s="172" t="s">
        <v>663</v>
      </c>
      <c r="G247" s="173" t="s">
        <v>209</v>
      </c>
      <c r="H247" s="174">
        <v>43</v>
      </c>
      <c r="I247" s="175"/>
      <c r="J247" s="176">
        <f t="shared" si="70"/>
        <v>0</v>
      </c>
      <c r="K247" s="172" t="s">
        <v>145</v>
      </c>
      <c r="L247" s="34"/>
      <c r="M247" s="177" t="s">
        <v>20</v>
      </c>
      <c r="N247" s="178" t="s">
        <v>43</v>
      </c>
      <c r="O247" s="56"/>
      <c r="P247" s="179">
        <f t="shared" si="71"/>
        <v>0</v>
      </c>
      <c r="Q247" s="179">
        <v>0</v>
      </c>
      <c r="R247" s="179">
        <f t="shared" si="72"/>
        <v>0</v>
      </c>
      <c r="S247" s="179">
        <v>0</v>
      </c>
      <c r="T247" s="180">
        <f t="shared" si="73"/>
        <v>0</v>
      </c>
      <c r="AR247" s="13" t="s">
        <v>201</v>
      </c>
      <c r="AT247" s="13" t="s">
        <v>141</v>
      </c>
      <c r="AU247" s="13" t="s">
        <v>82</v>
      </c>
      <c r="AY247" s="13" t="s">
        <v>138</v>
      </c>
      <c r="BE247" s="181">
        <f t="shared" si="74"/>
        <v>0</v>
      </c>
      <c r="BF247" s="181">
        <f t="shared" si="75"/>
        <v>0</v>
      </c>
      <c r="BG247" s="181">
        <f t="shared" si="76"/>
        <v>0</v>
      </c>
      <c r="BH247" s="181">
        <f t="shared" si="77"/>
        <v>0</v>
      </c>
      <c r="BI247" s="181">
        <f t="shared" si="78"/>
        <v>0</v>
      </c>
      <c r="BJ247" s="13" t="s">
        <v>80</v>
      </c>
      <c r="BK247" s="181">
        <f t="shared" si="79"/>
        <v>0</v>
      </c>
      <c r="BL247" s="13" t="s">
        <v>201</v>
      </c>
      <c r="BM247" s="13" t="s">
        <v>664</v>
      </c>
    </row>
    <row r="248" spans="2:65" s="1" customFormat="1" ht="16.5" customHeight="1">
      <c r="B248" s="30"/>
      <c r="C248" s="170" t="s">
        <v>665</v>
      </c>
      <c r="D248" s="170" t="s">
        <v>141</v>
      </c>
      <c r="E248" s="171" t="s">
        <v>666</v>
      </c>
      <c r="F248" s="172" t="s">
        <v>667</v>
      </c>
      <c r="G248" s="173" t="s">
        <v>144</v>
      </c>
      <c r="H248" s="174">
        <v>160.76</v>
      </c>
      <c r="I248" s="175"/>
      <c r="J248" s="176">
        <f t="shared" si="70"/>
        <v>0</v>
      </c>
      <c r="K248" s="172" t="s">
        <v>145</v>
      </c>
      <c r="L248" s="34"/>
      <c r="M248" s="177" t="s">
        <v>20</v>
      </c>
      <c r="N248" s="178" t="s">
        <v>43</v>
      </c>
      <c r="O248" s="56"/>
      <c r="P248" s="179">
        <f t="shared" si="71"/>
        <v>0</v>
      </c>
      <c r="Q248" s="179">
        <v>0</v>
      </c>
      <c r="R248" s="179">
        <f t="shared" si="72"/>
        <v>0</v>
      </c>
      <c r="S248" s="179">
        <v>0</v>
      </c>
      <c r="T248" s="180">
        <f t="shared" si="73"/>
        <v>0</v>
      </c>
      <c r="AR248" s="13" t="s">
        <v>201</v>
      </c>
      <c r="AT248" s="13" t="s">
        <v>141</v>
      </c>
      <c r="AU248" s="13" t="s">
        <v>82</v>
      </c>
      <c r="AY248" s="13" t="s">
        <v>138</v>
      </c>
      <c r="BE248" s="181">
        <f t="shared" si="74"/>
        <v>0</v>
      </c>
      <c r="BF248" s="181">
        <f t="shared" si="75"/>
        <v>0</v>
      </c>
      <c r="BG248" s="181">
        <f t="shared" si="76"/>
        <v>0</v>
      </c>
      <c r="BH248" s="181">
        <f t="shared" si="77"/>
        <v>0</v>
      </c>
      <c r="BI248" s="181">
        <f t="shared" si="78"/>
        <v>0</v>
      </c>
      <c r="BJ248" s="13" t="s">
        <v>80</v>
      </c>
      <c r="BK248" s="181">
        <f t="shared" si="79"/>
        <v>0</v>
      </c>
      <c r="BL248" s="13" t="s">
        <v>201</v>
      </c>
      <c r="BM248" s="13" t="s">
        <v>668</v>
      </c>
    </row>
    <row r="249" spans="2:65" s="1" customFormat="1" ht="16.5" customHeight="1">
      <c r="B249" s="30"/>
      <c r="C249" s="170" t="s">
        <v>669</v>
      </c>
      <c r="D249" s="170" t="s">
        <v>141</v>
      </c>
      <c r="E249" s="171" t="s">
        <v>670</v>
      </c>
      <c r="F249" s="172" t="s">
        <v>671</v>
      </c>
      <c r="G249" s="173" t="s">
        <v>209</v>
      </c>
      <c r="H249" s="174">
        <v>1</v>
      </c>
      <c r="I249" s="175"/>
      <c r="J249" s="176">
        <f t="shared" si="70"/>
        <v>0</v>
      </c>
      <c r="K249" s="172" t="s">
        <v>145</v>
      </c>
      <c r="L249" s="34"/>
      <c r="M249" s="177" t="s">
        <v>20</v>
      </c>
      <c r="N249" s="178" t="s">
        <v>43</v>
      </c>
      <c r="O249" s="56"/>
      <c r="P249" s="179">
        <f t="shared" si="71"/>
        <v>0</v>
      </c>
      <c r="Q249" s="179">
        <v>2.0000000000000002E-5</v>
      </c>
      <c r="R249" s="179">
        <f t="shared" si="72"/>
        <v>2.0000000000000002E-5</v>
      </c>
      <c r="S249" s="179">
        <v>0</v>
      </c>
      <c r="T249" s="180">
        <f t="shared" si="73"/>
        <v>0</v>
      </c>
      <c r="AR249" s="13" t="s">
        <v>201</v>
      </c>
      <c r="AT249" s="13" t="s">
        <v>141</v>
      </c>
      <c r="AU249" s="13" t="s">
        <v>82</v>
      </c>
      <c r="AY249" s="13" t="s">
        <v>138</v>
      </c>
      <c r="BE249" s="181">
        <f t="shared" si="74"/>
        <v>0</v>
      </c>
      <c r="BF249" s="181">
        <f t="shared" si="75"/>
        <v>0</v>
      </c>
      <c r="BG249" s="181">
        <f t="shared" si="76"/>
        <v>0</v>
      </c>
      <c r="BH249" s="181">
        <f t="shared" si="77"/>
        <v>0</v>
      </c>
      <c r="BI249" s="181">
        <f t="shared" si="78"/>
        <v>0</v>
      </c>
      <c r="BJ249" s="13" t="s">
        <v>80</v>
      </c>
      <c r="BK249" s="181">
        <f t="shared" si="79"/>
        <v>0</v>
      </c>
      <c r="BL249" s="13" t="s">
        <v>201</v>
      </c>
      <c r="BM249" s="13" t="s">
        <v>672</v>
      </c>
    </row>
    <row r="250" spans="2:65" s="1" customFormat="1" ht="16.5" customHeight="1">
      <c r="B250" s="30"/>
      <c r="C250" s="170" t="s">
        <v>673</v>
      </c>
      <c r="D250" s="170" t="s">
        <v>141</v>
      </c>
      <c r="E250" s="171" t="s">
        <v>674</v>
      </c>
      <c r="F250" s="172" t="s">
        <v>675</v>
      </c>
      <c r="G250" s="173" t="s">
        <v>144</v>
      </c>
      <c r="H250" s="174">
        <v>160.76</v>
      </c>
      <c r="I250" s="175"/>
      <c r="J250" s="176">
        <f t="shared" si="70"/>
        <v>0</v>
      </c>
      <c r="K250" s="172" t="s">
        <v>145</v>
      </c>
      <c r="L250" s="34"/>
      <c r="M250" s="177" t="s">
        <v>20</v>
      </c>
      <c r="N250" s="178" t="s">
        <v>43</v>
      </c>
      <c r="O250" s="56"/>
      <c r="P250" s="179">
        <f t="shared" si="71"/>
        <v>0</v>
      </c>
      <c r="Q250" s="179">
        <v>0</v>
      </c>
      <c r="R250" s="179">
        <f t="shared" si="72"/>
        <v>0</v>
      </c>
      <c r="S250" s="179">
        <v>0</v>
      </c>
      <c r="T250" s="180">
        <f t="shared" si="73"/>
        <v>0</v>
      </c>
      <c r="AR250" s="13" t="s">
        <v>201</v>
      </c>
      <c r="AT250" s="13" t="s">
        <v>141</v>
      </c>
      <c r="AU250" s="13" t="s">
        <v>82</v>
      </c>
      <c r="AY250" s="13" t="s">
        <v>138</v>
      </c>
      <c r="BE250" s="181">
        <f t="shared" si="74"/>
        <v>0</v>
      </c>
      <c r="BF250" s="181">
        <f t="shared" si="75"/>
        <v>0</v>
      </c>
      <c r="BG250" s="181">
        <f t="shared" si="76"/>
        <v>0</v>
      </c>
      <c r="BH250" s="181">
        <f t="shared" si="77"/>
        <v>0</v>
      </c>
      <c r="BI250" s="181">
        <f t="shared" si="78"/>
        <v>0</v>
      </c>
      <c r="BJ250" s="13" t="s">
        <v>80</v>
      </c>
      <c r="BK250" s="181">
        <f t="shared" si="79"/>
        <v>0</v>
      </c>
      <c r="BL250" s="13" t="s">
        <v>201</v>
      </c>
      <c r="BM250" s="13" t="s">
        <v>676</v>
      </c>
    </row>
    <row r="251" spans="2:65" s="1" customFormat="1" ht="22.5" customHeight="1">
      <c r="B251" s="30"/>
      <c r="C251" s="170" t="s">
        <v>677</v>
      </c>
      <c r="D251" s="170" t="s">
        <v>141</v>
      </c>
      <c r="E251" s="171" t="s">
        <v>678</v>
      </c>
      <c r="F251" s="172" t="s">
        <v>679</v>
      </c>
      <c r="G251" s="173" t="s">
        <v>259</v>
      </c>
      <c r="H251" s="174">
        <v>4.7839999999999998</v>
      </c>
      <c r="I251" s="175"/>
      <c r="J251" s="176">
        <f t="shared" si="70"/>
        <v>0</v>
      </c>
      <c r="K251" s="172" t="s">
        <v>145</v>
      </c>
      <c r="L251" s="34"/>
      <c r="M251" s="177" t="s">
        <v>20</v>
      </c>
      <c r="N251" s="178" t="s">
        <v>43</v>
      </c>
      <c r="O251" s="56"/>
      <c r="P251" s="179">
        <f t="shared" si="71"/>
        <v>0</v>
      </c>
      <c r="Q251" s="179">
        <v>0</v>
      </c>
      <c r="R251" s="179">
        <f t="shared" si="72"/>
        <v>0</v>
      </c>
      <c r="S251" s="179">
        <v>0</v>
      </c>
      <c r="T251" s="180">
        <f t="shared" si="73"/>
        <v>0</v>
      </c>
      <c r="AR251" s="13" t="s">
        <v>201</v>
      </c>
      <c r="AT251" s="13" t="s">
        <v>141</v>
      </c>
      <c r="AU251" s="13" t="s">
        <v>82</v>
      </c>
      <c r="AY251" s="13" t="s">
        <v>138</v>
      </c>
      <c r="BE251" s="181">
        <f t="shared" si="74"/>
        <v>0</v>
      </c>
      <c r="BF251" s="181">
        <f t="shared" si="75"/>
        <v>0</v>
      </c>
      <c r="BG251" s="181">
        <f t="shared" si="76"/>
        <v>0</v>
      </c>
      <c r="BH251" s="181">
        <f t="shared" si="77"/>
        <v>0</v>
      </c>
      <c r="BI251" s="181">
        <f t="shared" si="78"/>
        <v>0</v>
      </c>
      <c r="BJ251" s="13" t="s">
        <v>80</v>
      </c>
      <c r="BK251" s="181">
        <f t="shared" si="79"/>
        <v>0</v>
      </c>
      <c r="BL251" s="13" t="s">
        <v>201</v>
      </c>
      <c r="BM251" s="13" t="s">
        <v>680</v>
      </c>
    </row>
    <row r="252" spans="2:65" s="1" customFormat="1" ht="22.5" customHeight="1">
      <c r="B252" s="30"/>
      <c r="C252" s="170" t="s">
        <v>681</v>
      </c>
      <c r="D252" s="170" t="s">
        <v>141</v>
      </c>
      <c r="E252" s="171" t="s">
        <v>682</v>
      </c>
      <c r="F252" s="172" t="s">
        <v>683</v>
      </c>
      <c r="G252" s="173" t="s">
        <v>259</v>
      </c>
      <c r="H252" s="174">
        <v>4.7990000000000004</v>
      </c>
      <c r="I252" s="175"/>
      <c r="J252" s="176">
        <f t="shared" si="70"/>
        <v>0</v>
      </c>
      <c r="K252" s="172" t="s">
        <v>145</v>
      </c>
      <c r="L252" s="34"/>
      <c r="M252" s="177" t="s">
        <v>20</v>
      </c>
      <c r="N252" s="178" t="s">
        <v>43</v>
      </c>
      <c r="O252" s="56"/>
      <c r="P252" s="179">
        <f t="shared" si="71"/>
        <v>0</v>
      </c>
      <c r="Q252" s="179">
        <v>0</v>
      </c>
      <c r="R252" s="179">
        <f t="shared" si="72"/>
        <v>0</v>
      </c>
      <c r="S252" s="179">
        <v>0</v>
      </c>
      <c r="T252" s="180">
        <f t="shared" si="73"/>
        <v>0</v>
      </c>
      <c r="AR252" s="13" t="s">
        <v>201</v>
      </c>
      <c r="AT252" s="13" t="s">
        <v>141</v>
      </c>
      <c r="AU252" s="13" t="s">
        <v>82</v>
      </c>
      <c r="AY252" s="13" t="s">
        <v>138</v>
      </c>
      <c r="BE252" s="181">
        <f t="shared" si="74"/>
        <v>0</v>
      </c>
      <c r="BF252" s="181">
        <f t="shared" si="75"/>
        <v>0</v>
      </c>
      <c r="BG252" s="181">
        <f t="shared" si="76"/>
        <v>0</v>
      </c>
      <c r="BH252" s="181">
        <f t="shared" si="77"/>
        <v>0</v>
      </c>
      <c r="BI252" s="181">
        <f t="shared" si="78"/>
        <v>0</v>
      </c>
      <c r="BJ252" s="13" t="s">
        <v>80</v>
      </c>
      <c r="BK252" s="181">
        <f t="shared" si="79"/>
        <v>0</v>
      </c>
      <c r="BL252" s="13" t="s">
        <v>201</v>
      </c>
      <c r="BM252" s="13" t="s">
        <v>684</v>
      </c>
    </row>
    <row r="253" spans="2:65" s="10" customFormat="1" ht="22.9" customHeight="1">
      <c r="B253" s="154"/>
      <c r="C253" s="155"/>
      <c r="D253" s="156" t="s">
        <v>71</v>
      </c>
      <c r="E253" s="168" t="s">
        <v>685</v>
      </c>
      <c r="F253" s="168" t="s">
        <v>686</v>
      </c>
      <c r="G253" s="155"/>
      <c r="H253" s="155"/>
      <c r="I253" s="158"/>
      <c r="J253" s="169">
        <f>BK253</f>
        <v>0</v>
      </c>
      <c r="K253" s="155"/>
      <c r="L253" s="160"/>
      <c r="M253" s="161"/>
      <c r="N253" s="162"/>
      <c r="O253" s="162"/>
      <c r="P253" s="163">
        <f>SUM(P254:P283)</f>
        <v>0</v>
      </c>
      <c r="Q253" s="162"/>
      <c r="R253" s="163">
        <f>SUM(R254:R283)</f>
        <v>0</v>
      </c>
      <c r="S253" s="162"/>
      <c r="T253" s="164">
        <f>SUM(T254:T283)</f>
        <v>0</v>
      </c>
      <c r="AR253" s="165" t="s">
        <v>82</v>
      </c>
      <c r="AT253" s="166" t="s">
        <v>71</v>
      </c>
      <c r="AU253" s="166" t="s">
        <v>80</v>
      </c>
      <c r="AY253" s="165" t="s">
        <v>138</v>
      </c>
      <c r="BK253" s="167">
        <f>SUM(BK254:BK283)</f>
        <v>0</v>
      </c>
    </row>
    <row r="254" spans="2:65" s="1" customFormat="1" ht="16.5" customHeight="1">
      <c r="B254" s="30"/>
      <c r="C254" s="170" t="s">
        <v>687</v>
      </c>
      <c r="D254" s="170" t="s">
        <v>141</v>
      </c>
      <c r="E254" s="171" t="s">
        <v>688</v>
      </c>
      <c r="F254" s="172" t="s">
        <v>689</v>
      </c>
      <c r="G254" s="173" t="s">
        <v>366</v>
      </c>
      <c r="H254" s="174">
        <v>50</v>
      </c>
      <c r="I254" s="175"/>
      <c r="J254" s="176">
        <f t="shared" ref="J254:J283" si="80">ROUND(I254*H254,2)</f>
        <v>0</v>
      </c>
      <c r="K254" s="172" t="s">
        <v>20</v>
      </c>
      <c r="L254" s="34"/>
      <c r="M254" s="177" t="s">
        <v>20</v>
      </c>
      <c r="N254" s="178" t="s">
        <v>43</v>
      </c>
      <c r="O254" s="56"/>
      <c r="P254" s="179">
        <f t="shared" ref="P254:P283" si="81">O254*H254</f>
        <v>0</v>
      </c>
      <c r="Q254" s="179">
        <v>0</v>
      </c>
      <c r="R254" s="179">
        <f t="shared" ref="R254:R283" si="82">Q254*H254</f>
        <v>0</v>
      </c>
      <c r="S254" s="179">
        <v>0</v>
      </c>
      <c r="T254" s="180">
        <f t="shared" ref="T254:T283" si="83">S254*H254</f>
        <v>0</v>
      </c>
      <c r="AR254" s="13" t="s">
        <v>201</v>
      </c>
      <c r="AT254" s="13" t="s">
        <v>141</v>
      </c>
      <c r="AU254" s="13" t="s">
        <v>82</v>
      </c>
      <c r="AY254" s="13" t="s">
        <v>138</v>
      </c>
      <c r="BE254" s="181">
        <f t="shared" ref="BE254:BE283" si="84">IF(N254="základní",J254,0)</f>
        <v>0</v>
      </c>
      <c r="BF254" s="181">
        <f t="shared" ref="BF254:BF283" si="85">IF(N254="snížená",J254,0)</f>
        <v>0</v>
      </c>
      <c r="BG254" s="181">
        <f t="shared" ref="BG254:BG283" si="86">IF(N254="zákl. přenesená",J254,0)</f>
        <v>0</v>
      </c>
      <c r="BH254" s="181">
        <f t="shared" ref="BH254:BH283" si="87">IF(N254="sníž. přenesená",J254,0)</f>
        <v>0</v>
      </c>
      <c r="BI254" s="181">
        <f t="shared" ref="BI254:BI283" si="88">IF(N254="nulová",J254,0)</f>
        <v>0</v>
      </c>
      <c r="BJ254" s="13" t="s">
        <v>80</v>
      </c>
      <c r="BK254" s="181">
        <f t="shared" ref="BK254:BK283" si="89">ROUND(I254*H254,2)</f>
        <v>0</v>
      </c>
      <c r="BL254" s="13" t="s">
        <v>201</v>
      </c>
      <c r="BM254" s="13" t="s">
        <v>690</v>
      </c>
    </row>
    <row r="255" spans="2:65" s="1" customFormat="1" ht="16.5" customHeight="1">
      <c r="B255" s="30"/>
      <c r="C255" s="170" t="s">
        <v>691</v>
      </c>
      <c r="D255" s="170" t="s">
        <v>141</v>
      </c>
      <c r="E255" s="171" t="s">
        <v>692</v>
      </c>
      <c r="F255" s="172" t="s">
        <v>693</v>
      </c>
      <c r="G255" s="173" t="s">
        <v>694</v>
      </c>
      <c r="H255" s="174">
        <v>1</v>
      </c>
      <c r="I255" s="175"/>
      <c r="J255" s="176">
        <f t="shared" si="80"/>
        <v>0</v>
      </c>
      <c r="K255" s="172" t="s">
        <v>20</v>
      </c>
      <c r="L255" s="34"/>
      <c r="M255" s="177" t="s">
        <v>20</v>
      </c>
      <c r="N255" s="178" t="s">
        <v>43</v>
      </c>
      <c r="O255" s="56"/>
      <c r="P255" s="179">
        <f t="shared" si="81"/>
        <v>0</v>
      </c>
      <c r="Q255" s="179">
        <v>0</v>
      </c>
      <c r="R255" s="179">
        <f t="shared" si="82"/>
        <v>0</v>
      </c>
      <c r="S255" s="179">
        <v>0</v>
      </c>
      <c r="T255" s="180">
        <f t="shared" si="83"/>
        <v>0</v>
      </c>
      <c r="AR255" s="13" t="s">
        <v>201</v>
      </c>
      <c r="AT255" s="13" t="s">
        <v>141</v>
      </c>
      <c r="AU255" s="13" t="s">
        <v>82</v>
      </c>
      <c r="AY255" s="13" t="s">
        <v>138</v>
      </c>
      <c r="BE255" s="181">
        <f t="shared" si="84"/>
        <v>0</v>
      </c>
      <c r="BF255" s="181">
        <f t="shared" si="85"/>
        <v>0</v>
      </c>
      <c r="BG255" s="181">
        <f t="shared" si="86"/>
        <v>0</v>
      </c>
      <c r="BH255" s="181">
        <f t="shared" si="87"/>
        <v>0</v>
      </c>
      <c r="BI255" s="181">
        <f t="shared" si="88"/>
        <v>0</v>
      </c>
      <c r="BJ255" s="13" t="s">
        <v>80</v>
      </c>
      <c r="BK255" s="181">
        <f t="shared" si="89"/>
        <v>0</v>
      </c>
      <c r="BL255" s="13" t="s">
        <v>201</v>
      </c>
      <c r="BM255" s="13" t="s">
        <v>695</v>
      </c>
    </row>
    <row r="256" spans="2:65" s="1" customFormat="1" ht="16.5" customHeight="1">
      <c r="B256" s="30"/>
      <c r="C256" s="170" t="s">
        <v>696</v>
      </c>
      <c r="D256" s="170" t="s">
        <v>141</v>
      </c>
      <c r="E256" s="171" t="s">
        <v>697</v>
      </c>
      <c r="F256" s="172" t="s">
        <v>698</v>
      </c>
      <c r="G256" s="173" t="s">
        <v>694</v>
      </c>
      <c r="H256" s="174">
        <v>1</v>
      </c>
      <c r="I256" s="175"/>
      <c r="J256" s="176">
        <f t="shared" si="80"/>
        <v>0</v>
      </c>
      <c r="K256" s="172" t="s">
        <v>20</v>
      </c>
      <c r="L256" s="34"/>
      <c r="M256" s="177" t="s">
        <v>20</v>
      </c>
      <c r="N256" s="178" t="s">
        <v>43</v>
      </c>
      <c r="O256" s="56"/>
      <c r="P256" s="179">
        <f t="shared" si="81"/>
        <v>0</v>
      </c>
      <c r="Q256" s="179">
        <v>0</v>
      </c>
      <c r="R256" s="179">
        <f t="shared" si="82"/>
        <v>0</v>
      </c>
      <c r="S256" s="179">
        <v>0</v>
      </c>
      <c r="T256" s="180">
        <f t="shared" si="83"/>
        <v>0</v>
      </c>
      <c r="AR256" s="13" t="s">
        <v>201</v>
      </c>
      <c r="AT256" s="13" t="s">
        <v>141</v>
      </c>
      <c r="AU256" s="13" t="s">
        <v>82</v>
      </c>
      <c r="AY256" s="13" t="s">
        <v>138</v>
      </c>
      <c r="BE256" s="181">
        <f t="shared" si="84"/>
        <v>0</v>
      </c>
      <c r="BF256" s="181">
        <f t="shared" si="85"/>
        <v>0</v>
      </c>
      <c r="BG256" s="181">
        <f t="shared" si="86"/>
        <v>0</v>
      </c>
      <c r="BH256" s="181">
        <f t="shared" si="87"/>
        <v>0</v>
      </c>
      <c r="BI256" s="181">
        <f t="shared" si="88"/>
        <v>0</v>
      </c>
      <c r="BJ256" s="13" t="s">
        <v>80</v>
      </c>
      <c r="BK256" s="181">
        <f t="shared" si="89"/>
        <v>0</v>
      </c>
      <c r="BL256" s="13" t="s">
        <v>201</v>
      </c>
      <c r="BM256" s="13" t="s">
        <v>699</v>
      </c>
    </row>
    <row r="257" spans="2:65" s="1" customFormat="1" ht="16.5" customHeight="1">
      <c r="B257" s="30"/>
      <c r="C257" s="170" t="s">
        <v>700</v>
      </c>
      <c r="D257" s="170" t="s">
        <v>141</v>
      </c>
      <c r="E257" s="171" t="s">
        <v>701</v>
      </c>
      <c r="F257" s="172" t="s">
        <v>702</v>
      </c>
      <c r="G257" s="173" t="s">
        <v>694</v>
      </c>
      <c r="H257" s="174">
        <v>1</v>
      </c>
      <c r="I257" s="175"/>
      <c r="J257" s="176">
        <f t="shared" si="80"/>
        <v>0</v>
      </c>
      <c r="K257" s="172" t="s">
        <v>20</v>
      </c>
      <c r="L257" s="34"/>
      <c r="M257" s="177" t="s">
        <v>20</v>
      </c>
      <c r="N257" s="178" t="s">
        <v>43</v>
      </c>
      <c r="O257" s="56"/>
      <c r="P257" s="179">
        <f t="shared" si="81"/>
        <v>0</v>
      </c>
      <c r="Q257" s="179">
        <v>0</v>
      </c>
      <c r="R257" s="179">
        <f t="shared" si="82"/>
        <v>0</v>
      </c>
      <c r="S257" s="179">
        <v>0</v>
      </c>
      <c r="T257" s="180">
        <f t="shared" si="83"/>
        <v>0</v>
      </c>
      <c r="AR257" s="13" t="s">
        <v>201</v>
      </c>
      <c r="AT257" s="13" t="s">
        <v>141</v>
      </c>
      <c r="AU257" s="13" t="s">
        <v>82</v>
      </c>
      <c r="AY257" s="13" t="s">
        <v>138</v>
      </c>
      <c r="BE257" s="181">
        <f t="shared" si="84"/>
        <v>0</v>
      </c>
      <c r="BF257" s="181">
        <f t="shared" si="85"/>
        <v>0</v>
      </c>
      <c r="BG257" s="181">
        <f t="shared" si="86"/>
        <v>0</v>
      </c>
      <c r="BH257" s="181">
        <f t="shared" si="87"/>
        <v>0</v>
      </c>
      <c r="BI257" s="181">
        <f t="shared" si="88"/>
        <v>0</v>
      </c>
      <c r="BJ257" s="13" t="s">
        <v>80</v>
      </c>
      <c r="BK257" s="181">
        <f t="shared" si="89"/>
        <v>0</v>
      </c>
      <c r="BL257" s="13" t="s">
        <v>201</v>
      </c>
      <c r="BM257" s="13" t="s">
        <v>703</v>
      </c>
    </row>
    <row r="258" spans="2:65" s="1" customFormat="1" ht="16.5" customHeight="1">
      <c r="B258" s="30"/>
      <c r="C258" s="170" t="s">
        <v>704</v>
      </c>
      <c r="D258" s="170" t="s">
        <v>141</v>
      </c>
      <c r="E258" s="171" t="s">
        <v>705</v>
      </c>
      <c r="F258" s="172" t="s">
        <v>706</v>
      </c>
      <c r="G258" s="173" t="s">
        <v>366</v>
      </c>
      <c r="H258" s="174">
        <v>350</v>
      </c>
      <c r="I258" s="175"/>
      <c r="J258" s="176">
        <f t="shared" si="80"/>
        <v>0</v>
      </c>
      <c r="K258" s="172" t="s">
        <v>20</v>
      </c>
      <c r="L258" s="34"/>
      <c r="M258" s="177" t="s">
        <v>20</v>
      </c>
      <c r="N258" s="178" t="s">
        <v>43</v>
      </c>
      <c r="O258" s="56"/>
      <c r="P258" s="179">
        <f t="shared" si="81"/>
        <v>0</v>
      </c>
      <c r="Q258" s="179">
        <v>0</v>
      </c>
      <c r="R258" s="179">
        <f t="shared" si="82"/>
        <v>0</v>
      </c>
      <c r="S258" s="179">
        <v>0</v>
      </c>
      <c r="T258" s="180">
        <f t="shared" si="83"/>
        <v>0</v>
      </c>
      <c r="AR258" s="13" t="s">
        <v>201</v>
      </c>
      <c r="AT258" s="13" t="s">
        <v>141</v>
      </c>
      <c r="AU258" s="13" t="s">
        <v>82</v>
      </c>
      <c r="AY258" s="13" t="s">
        <v>138</v>
      </c>
      <c r="BE258" s="181">
        <f t="shared" si="84"/>
        <v>0</v>
      </c>
      <c r="BF258" s="181">
        <f t="shared" si="85"/>
        <v>0</v>
      </c>
      <c r="BG258" s="181">
        <f t="shared" si="86"/>
        <v>0</v>
      </c>
      <c r="BH258" s="181">
        <f t="shared" si="87"/>
        <v>0</v>
      </c>
      <c r="BI258" s="181">
        <f t="shared" si="88"/>
        <v>0</v>
      </c>
      <c r="BJ258" s="13" t="s">
        <v>80</v>
      </c>
      <c r="BK258" s="181">
        <f t="shared" si="89"/>
        <v>0</v>
      </c>
      <c r="BL258" s="13" t="s">
        <v>201</v>
      </c>
      <c r="BM258" s="13" t="s">
        <v>707</v>
      </c>
    </row>
    <row r="259" spans="2:65" s="1" customFormat="1" ht="16.5" customHeight="1">
      <c r="B259" s="30"/>
      <c r="C259" s="170" t="s">
        <v>708</v>
      </c>
      <c r="D259" s="170" t="s">
        <v>141</v>
      </c>
      <c r="E259" s="171" t="s">
        <v>709</v>
      </c>
      <c r="F259" s="172" t="s">
        <v>710</v>
      </c>
      <c r="G259" s="173" t="s">
        <v>366</v>
      </c>
      <c r="H259" s="174">
        <v>230</v>
      </c>
      <c r="I259" s="175"/>
      <c r="J259" s="176">
        <f t="shared" si="80"/>
        <v>0</v>
      </c>
      <c r="K259" s="172" t="s">
        <v>20</v>
      </c>
      <c r="L259" s="34"/>
      <c r="M259" s="177" t="s">
        <v>20</v>
      </c>
      <c r="N259" s="178" t="s">
        <v>43</v>
      </c>
      <c r="O259" s="56"/>
      <c r="P259" s="179">
        <f t="shared" si="81"/>
        <v>0</v>
      </c>
      <c r="Q259" s="179">
        <v>0</v>
      </c>
      <c r="R259" s="179">
        <f t="shared" si="82"/>
        <v>0</v>
      </c>
      <c r="S259" s="179">
        <v>0</v>
      </c>
      <c r="T259" s="180">
        <f t="shared" si="83"/>
        <v>0</v>
      </c>
      <c r="AR259" s="13" t="s">
        <v>201</v>
      </c>
      <c r="AT259" s="13" t="s">
        <v>141</v>
      </c>
      <c r="AU259" s="13" t="s">
        <v>82</v>
      </c>
      <c r="AY259" s="13" t="s">
        <v>138</v>
      </c>
      <c r="BE259" s="181">
        <f t="shared" si="84"/>
        <v>0</v>
      </c>
      <c r="BF259" s="181">
        <f t="shared" si="85"/>
        <v>0</v>
      </c>
      <c r="BG259" s="181">
        <f t="shared" si="86"/>
        <v>0</v>
      </c>
      <c r="BH259" s="181">
        <f t="shared" si="87"/>
        <v>0</v>
      </c>
      <c r="BI259" s="181">
        <f t="shared" si="88"/>
        <v>0</v>
      </c>
      <c r="BJ259" s="13" t="s">
        <v>80</v>
      </c>
      <c r="BK259" s="181">
        <f t="shared" si="89"/>
        <v>0</v>
      </c>
      <c r="BL259" s="13" t="s">
        <v>201</v>
      </c>
      <c r="BM259" s="13" t="s">
        <v>711</v>
      </c>
    </row>
    <row r="260" spans="2:65" s="1" customFormat="1" ht="16.5" customHeight="1">
      <c r="B260" s="30"/>
      <c r="C260" s="170" t="s">
        <v>712</v>
      </c>
      <c r="D260" s="170" t="s">
        <v>141</v>
      </c>
      <c r="E260" s="171" t="s">
        <v>713</v>
      </c>
      <c r="F260" s="172" t="s">
        <v>714</v>
      </c>
      <c r="G260" s="173" t="s">
        <v>366</v>
      </c>
      <c r="H260" s="174">
        <v>32</v>
      </c>
      <c r="I260" s="175"/>
      <c r="J260" s="176">
        <f t="shared" si="80"/>
        <v>0</v>
      </c>
      <c r="K260" s="172" t="s">
        <v>20</v>
      </c>
      <c r="L260" s="34"/>
      <c r="M260" s="177" t="s">
        <v>20</v>
      </c>
      <c r="N260" s="178" t="s">
        <v>43</v>
      </c>
      <c r="O260" s="56"/>
      <c r="P260" s="179">
        <f t="shared" si="81"/>
        <v>0</v>
      </c>
      <c r="Q260" s="179">
        <v>0</v>
      </c>
      <c r="R260" s="179">
        <f t="shared" si="82"/>
        <v>0</v>
      </c>
      <c r="S260" s="179">
        <v>0</v>
      </c>
      <c r="T260" s="180">
        <f t="shared" si="83"/>
        <v>0</v>
      </c>
      <c r="AR260" s="13" t="s">
        <v>201</v>
      </c>
      <c r="AT260" s="13" t="s">
        <v>141</v>
      </c>
      <c r="AU260" s="13" t="s">
        <v>82</v>
      </c>
      <c r="AY260" s="13" t="s">
        <v>138</v>
      </c>
      <c r="BE260" s="181">
        <f t="shared" si="84"/>
        <v>0</v>
      </c>
      <c r="BF260" s="181">
        <f t="shared" si="85"/>
        <v>0</v>
      </c>
      <c r="BG260" s="181">
        <f t="shared" si="86"/>
        <v>0</v>
      </c>
      <c r="BH260" s="181">
        <f t="shared" si="87"/>
        <v>0</v>
      </c>
      <c r="BI260" s="181">
        <f t="shared" si="88"/>
        <v>0</v>
      </c>
      <c r="BJ260" s="13" t="s">
        <v>80</v>
      </c>
      <c r="BK260" s="181">
        <f t="shared" si="89"/>
        <v>0</v>
      </c>
      <c r="BL260" s="13" t="s">
        <v>201</v>
      </c>
      <c r="BM260" s="13" t="s">
        <v>715</v>
      </c>
    </row>
    <row r="261" spans="2:65" s="1" customFormat="1" ht="16.5" customHeight="1">
      <c r="B261" s="30"/>
      <c r="C261" s="170" t="s">
        <v>716</v>
      </c>
      <c r="D261" s="170" t="s">
        <v>141</v>
      </c>
      <c r="E261" s="171" t="s">
        <v>717</v>
      </c>
      <c r="F261" s="172" t="s">
        <v>718</v>
      </c>
      <c r="G261" s="173" t="s">
        <v>366</v>
      </c>
      <c r="H261" s="174">
        <v>26</v>
      </c>
      <c r="I261" s="175"/>
      <c r="J261" s="176">
        <f t="shared" si="80"/>
        <v>0</v>
      </c>
      <c r="K261" s="172" t="s">
        <v>20</v>
      </c>
      <c r="L261" s="34"/>
      <c r="M261" s="177" t="s">
        <v>20</v>
      </c>
      <c r="N261" s="178" t="s">
        <v>43</v>
      </c>
      <c r="O261" s="56"/>
      <c r="P261" s="179">
        <f t="shared" si="81"/>
        <v>0</v>
      </c>
      <c r="Q261" s="179">
        <v>0</v>
      </c>
      <c r="R261" s="179">
        <f t="shared" si="82"/>
        <v>0</v>
      </c>
      <c r="S261" s="179">
        <v>0</v>
      </c>
      <c r="T261" s="180">
        <f t="shared" si="83"/>
        <v>0</v>
      </c>
      <c r="AR261" s="13" t="s">
        <v>201</v>
      </c>
      <c r="AT261" s="13" t="s">
        <v>141</v>
      </c>
      <c r="AU261" s="13" t="s">
        <v>82</v>
      </c>
      <c r="AY261" s="13" t="s">
        <v>138</v>
      </c>
      <c r="BE261" s="181">
        <f t="shared" si="84"/>
        <v>0</v>
      </c>
      <c r="BF261" s="181">
        <f t="shared" si="85"/>
        <v>0</v>
      </c>
      <c r="BG261" s="181">
        <f t="shared" si="86"/>
        <v>0</v>
      </c>
      <c r="BH261" s="181">
        <f t="shared" si="87"/>
        <v>0</v>
      </c>
      <c r="BI261" s="181">
        <f t="shared" si="88"/>
        <v>0</v>
      </c>
      <c r="BJ261" s="13" t="s">
        <v>80</v>
      </c>
      <c r="BK261" s="181">
        <f t="shared" si="89"/>
        <v>0</v>
      </c>
      <c r="BL261" s="13" t="s">
        <v>201</v>
      </c>
      <c r="BM261" s="13" t="s">
        <v>719</v>
      </c>
    </row>
    <row r="262" spans="2:65" s="1" customFormat="1" ht="16.5" customHeight="1">
      <c r="B262" s="30"/>
      <c r="C262" s="170" t="s">
        <v>720</v>
      </c>
      <c r="D262" s="170" t="s">
        <v>141</v>
      </c>
      <c r="E262" s="171" t="s">
        <v>721</v>
      </c>
      <c r="F262" s="172" t="s">
        <v>722</v>
      </c>
      <c r="G262" s="173" t="s">
        <v>366</v>
      </c>
      <c r="H262" s="174">
        <v>8</v>
      </c>
      <c r="I262" s="175"/>
      <c r="J262" s="176">
        <f t="shared" si="80"/>
        <v>0</v>
      </c>
      <c r="K262" s="172" t="s">
        <v>20</v>
      </c>
      <c r="L262" s="34"/>
      <c r="M262" s="177" t="s">
        <v>20</v>
      </c>
      <c r="N262" s="178" t="s">
        <v>43</v>
      </c>
      <c r="O262" s="56"/>
      <c r="P262" s="179">
        <f t="shared" si="81"/>
        <v>0</v>
      </c>
      <c r="Q262" s="179">
        <v>0</v>
      </c>
      <c r="R262" s="179">
        <f t="shared" si="82"/>
        <v>0</v>
      </c>
      <c r="S262" s="179">
        <v>0</v>
      </c>
      <c r="T262" s="180">
        <f t="shared" si="83"/>
        <v>0</v>
      </c>
      <c r="AR262" s="13" t="s">
        <v>201</v>
      </c>
      <c r="AT262" s="13" t="s">
        <v>141</v>
      </c>
      <c r="AU262" s="13" t="s">
        <v>82</v>
      </c>
      <c r="AY262" s="13" t="s">
        <v>138</v>
      </c>
      <c r="BE262" s="181">
        <f t="shared" si="84"/>
        <v>0</v>
      </c>
      <c r="BF262" s="181">
        <f t="shared" si="85"/>
        <v>0</v>
      </c>
      <c r="BG262" s="181">
        <f t="shared" si="86"/>
        <v>0</v>
      </c>
      <c r="BH262" s="181">
        <f t="shared" si="87"/>
        <v>0</v>
      </c>
      <c r="BI262" s="181">
        <f t="shared" si="88"/>
        <v>0</v>
      </c>
      <c r="BJ262" s="13" t="s">
        <v>80</v>
      </c>
      <c r="BK262" s="181">
        <f t="shared" si="89"/>
        <v>0</v>
      </c>
      <c r="BL262" s="13" t="s">
        <v>201</v>
      </c>
      <c r="BM262" s="13" t="s">
        <v>723</v>
      </c>
    </row>
    <row r="263" spans="2:65" s="1" customFormat="1" ht="16.5" customHeight="1">
      <c r="B263" s="30"/>
      <c r="C263" s="170" t="s">
        <v>724</v>
      </c>
      <c r="D263" s="170" t="s">
        <v>141</v>
      </c>
      <c r="E263" s="171" t="s">
        <v>177</v>
      </c>
      <c r="F263" s="172" t="s">
        <v>725</v>
      </c>
      <c r="G263" s="173" t="s">
        <v>366</v>
      </c>
      <c r="H263" s="174">
        <v>85</v>
      </c>
      <c r="I263" s="175"/>
      <c r="J263" s="176">
        <f t="shared" si="80"/>
        <v>0</v>
      </c>
      <c r="K263" s="172" t="s">
        <v>20</v>
      </c>
      <c r="L263" s="34"/>
      <c r="M263" s="177" t="s">
        <v>20</v>
      </c>
      <c r="N263" s="178" t="s">
        <v>43</v>
      </c>
      <c r="O263" s="56"/>
      <c r="P263" s="179">
        <f t="shared" si="81"/>
        <v>0</v>
      </c>
      <c r="Q263" s="179">
        <v>0</v>
      </c>
      <c r="R263" s="179">
        <f t="shared" si="82"/>
        <v>0</v>
      </c>
      <c r="S263" s="179">
        <v>0</v>
      </c>
      <c r="T263" s="180">
        <f t="shared" si="83"/>
        <v>0</v>
      </c>
      <c r="AR263" s="13" t="s">
        <v>201</v>
      </c>
      <c r="AT263" s="13" t="s">
        <v>141</v>
      </c>
      <c r="AU263" s="13" t="s">
        <v>82</v>
      </c>
      <c r="AY263" s="13" t="s">
        <v>138</v>
      </c>
      <c r="BE263" s="181">
        <f t="shared" si="84"/>
        <v>0</v>
      </c>
      <c r="BF263" s="181">
        <f t="shared" si="85"/>
        <v>0</v>
      </c>
      <c r="BG263" s="181">
        <f t="shared" si="86"/>
        <v>0</v>
      </c>
      <c r="BH263" s="181">
        <f t="shared" si="87"/>
        <v>0</v>
      </c>
      <c r="BI263" s="181">
        <f t="shared" si="88"/>
        <v>0</v>
      </c>
      <c r="BJ263" s="13" t="s">
        <v>80</v>
      </c>
      <c r="BK263" s="181">
        <f t="shared" si="89"/>
        <v>0</v>
      </c>
      <c r="BL263" s="13" t="s">
        <v>201</v>
      </c>
      <c r="BM263" s="13" t="s">
        <v>726</v>
      </c>
    </row>
    <row r="264" spans="2:65" s="1" customFormat="1" ht="16.5" customHeight="1">
      <c r="B264" s="30"/>
      <c r="C264" s="170" t="s">
        <v>727</v>
      </c>
      <c r="D264" s="170" t="s">
        <v>141</v>
      </c>
      <c r="E264" s="171" t="s">
        <v>181</v>
      </c>
      <c r="F264" s="172" t="s">
        <v>728</v>
      </c>
      <c r="G264" s="173" t="s">
        <v>366</v>
      </c>
      <c r="H264" s="174">
        <v>40</v>
      </c>
      <c r="I264" s="175"/>
      <c r="J264" s="176">
        <f t="shared" si="80"/>
        <v>0</v>
      </c>
      <c r="K264" s="172" t="s">
        <v>20</v>
      </c>
      <c r="L264" s="34"/>
      <c r="M264" s="177" t="s">
        <v>20</v>
      </c>
      <c r="N264" s="178" t="s">
        <v>43</v>
      </c>
      <c r="O264" s="56"/>
      <c r="P264" s="179">
        <f t="shared" si="81"/>
        <v>0</v>
      </c>
      <c r="Q264" s="179">
        <v>0</v>
      </c>
      <c r="R264" s="179">
        <f t="shared" si="82"/>
        <v>0</v>
      </c>
      <c r="S264" s="179">
        <v>0</v>
      </c>
      <c r="T264" s="180">
        <f t="shared" si="83"/>
        <v>0</v>
      </c>
      <c r="AR264" s="13" t="s">
        <v>201</v>
      </c>
      <c r="AT264" s="13" t="s">
        <v>141</v>
      </c>
      <c r="AU264" s="13" t="s">
        <v>82</v>
      </c>
      <c r="AY264" s="13" t="s">
        <v>138</v>
      </c>
      <c r="BE264" s="181">
        <f t="shared" si="84"/>
        <v>0</v>
      </c>
      <c r="BF264" s="181">
        <f t="shared" si="85"/>
        <v>0</v>
      </c>
      <c r="BG264" s="181">
        <f t="shared" si="86"/>
        <v>0</v>
      </c>
      <c r="BH264" s="181">
        <f t="shared" si="87"/>
        <v>0</v>
      </c>
      <c r="BI264" s="181">
        <f t="shared" si="88"/>
        <v>0</v>
      </c>
      <c r="BJ264" s="13" t="s">
        <v>80</v>
      </c>
      <c r="BK264" s="181">
        <f t="shared" si="89"/>
        <v>0</v>
      </c>
      <c r="BL264" s="13" t="s">
        <v>201</v>
      </c>
      <c r="BM264" s="13" t="s">
        <v>729</v>
      </c>
    </row>
    <row r="265" spans="2:65" s="1" customFormat="1" ht="16.5" customHeight="1">
      <c r="B265" s="30"/>
      <c r="C265" s="170" t="s">
        <v>730</v>
      </c>
      <c r="D265" s="170" t="s">
        <v>141</v>
      </c>
      <c r="E265" s="171" t="s">
        <v>185</v>
      </c>
      <c r="F265" s="172" t="s">
        <v>731</v>
      </c>
      <c r="G265" s="173" t="s">
        <v>366</v>
      </c>
      <c r="H265" s="174">
        <v>12</v>
      </c>
      <c r="I265" s="175"/>
      <c r="J265" s="176">
        <f t="shared" si="80"/>
        <v>0</v>
      </c>
      <c r="K265" s="172" t="s">
        <v>20</v>
      </c>
      <c r="L265" s="34"/>
      <c r="M265" s="177" t="s">
        <v>20</v>
      </c>
      <c r="N265" s="178" t="s">
        <v>43</v>
      </c>
      <c r="O265" s="56"/>
      <c r="P265" s="179">
        <f t="shared" si="81"/>
        <v>0</v>
      </c>
      <c r="Q265" s="179">
        <v>0</v>
      </c>
      <c r="R265" s="179">
        <f t="shared" si="82"/>
        <v>0</v>
      </c>
      <c r="S265" s="179">
        <v>0</v>
      </c>
      <c r="T265" s="180">
        <f t="shared" si="83"/>
        <v>0</v>
      </c>
      <c r="AR265" s="13" t="s">
        <v>201</v>
      </c>
      <c r="AT265" s="13" t="s">
        <v>141</v>
      </c>
      <c r="AU265" s="13" t="s">
        <v>82</v>
      </c>
      <c r="AY265" s="13" t="s">
        <v>138</v>
      </c>
      <c r="BE265" s="181">
        <f t="shared" si="84"/>
        <v>0</v>
      </c>
      <c r="BF265" s="181">
        <f t="shared" si="85"/>
        <v>0</v>
      </c>
      <c r="BG265" s="181">
        <f t="shared" si="86"/>
        <v>0</v>
      </c>
      <c r="BH265" s="181">
        <f t="shared" si="87"/>
        <v>0</v>
      </c>
      <c r="BI265" s="181">
        <f t="shared" si="88"/>
        <v>0</v>
      </c>
      <c r="BJ265" s="13" t="s">
        <v>80</v>
      </c>
      <c r="BK265" s="181">
        <f t="shared" si="89"/>
        <v>0</v>
      </c>
      <c r="BL265" s="13" t="s">
        <v>201</v>
      </c>
      <c r="BM265" s="13" t="s">
        <v>732</v>
      </c>
    </row>
    <row r="266" spans="2:65" s="1" customFormat="1" ht="16.5" customHeight="1">
      <c r="B266" s="30"/>
      <c r="C266" s="170" t="s">
        <v>733</v>
      </c>
      <c r="D266" s="170" t="s">
        <v>141</v>
      </c>
      <c r="E266" s="171" t="s">
        <v>189</v>
      </c>
      <c r="F266" s="172" t="s">
        <v>734</v>
      </c>
      <c r="G266" s="173" t="s">
        <v>366</v>
      </c>
      <c r="H266" s="174">
        <v>15</v>
      </c>
      <c r="I266" s="175"/>
      <c r="J266" s="176">
        <f t="shared" si="80"/>
        <v>0</v>
      </c>
      <c r="K266" s="172" t="s">
        <v>20</v>
      </c>
      <c r="L266" s="34"/>
      <c r="M266" s="177" t="s">
        <v>20</v>
      </c>
      <c r="N266" s="178" t="s">
        <v>43</v>
      </c>
      <c r="O266" s="56"/>
      <c r="P266" s="179">
        <f t="shared" si="81"/>
        <v>0</v>
      </c>
      <c r="Q266" s="179">
        <v>0</v>
      </c>
      <c r="R266" s="179">
        <f t="shared" si="82"/>
        <v>0</v>
      </c>
      <c r="S266" s="179">
        <v>0</v>
      </c>
      <c r="T266" s="180">
        <f t="shared" si="83"/>
        <v>0</v>
      </c>
      <c r="AR266" s="13" t="s">
        <v>201</v>
      </c>
      <c r="AT266" s="13" t="s">
        <v>141</v>
      </c>
      <c r="AU266" s="13" t="s">
        <v>82</v>
      </c>
      <c r="AY266" s="13" t="s">
        <v>138</v>
      </c>
      <c r="BE266" s="181">
        <f t="shared" si="84"/>
        <v>0</v>
      </c>
      <c r="BF266" s="181">
        <f t="shared" si="85"/>
        <v>0</v>
      </c>
      <c r="BG266" s="181">
        <f t="shared" si="86"/>
        <v>0</v>
      </c>
      <c r="BH266" s="181">
        <f t="shared" si="87"/>
        <v>0</v>
      </c>
      <c r="BI266" s="181">
        <f t="shared" si="88"/>
        <v>0</v>
      </c>
      <c r="BJ266" s="13" t="s">
        <v>80</v>
      </c>
      <c r="BK266" s="181">
        <f t="shared" si="89"/>
        <v>0</v>
      </c>
      <c r="BL266" s="13" t="s">
        <v>201</v>
      </c>
      <c r="BM266" s="13" t="s">
        <v>735</v>
      </c>
    </row>
    <row r="267" spans="2:65" s="1" customFormat="1" ht="16.5" customHeight="1">
      <c r="B267" s="30"/>
      <c r="C267" s="170" t="s">
        <v>736</v>
      </c>
      <c r="D267" s="170" t="s">
        <v>141</v>
      </c>
      <c r="E267" s="171" t="s">
        <v>194</v>
      </c>
      <c r="F267" s="172" t="s">
        <v>737</v>
      </c>
      <c r="G267" s="173" t="s">
        <v>694</v>
      </c>
      <c r="H267" s="174">
        <v>82</v>
      </c>
      <c r="I267" s="175"/>
      <c r="J267" s="176">
        <f t="shared" si="80"/>
        <v>0</v>
      </c>
      <c r="K267" s="172" t="s">
        <v>20</v>
      </c>
      <c r="L267" s="34"/>
      <c r="M267" s="177" t="s">
        <v>20</v>
      </c>
      <c r="N267" s="178" t="s">
        <v>43</v>
      </c>
      <c r="O267" s="56"/>
      <c r="P267" s="179">
        <f t="shared" si="81"/>
        <v>0</v>
      </c>
      <c r="Q267" s="179">
        <v>0</v>
      </c>
      <c r="R267" s="179">
        <f t="shared" si="82"/>
        <v>0</v>
      </c>
      <c r="S267" s="179">
        <v>0</v>
      </c>
      <c r="T267" s="180">
        <f t="shared" si="83"/>
        <v>0</v>
      </c>
      <c r="AR267" s="13" t="s">
        <v>201</v>
      </c>
      <c r="AT267" s="13" t="s">
        <v>141</v>
      </c>
      <c r="AU267" s="13" t="s">
        <v>82</v>
      </c>
      <c r="AY267" s="13" t="s">
        <v>138</v>
      </c>
      <c r="BE267" s="181">
        <f t="shared" si="84"/>
        <v>0</v>
      </c>
      <c r="BF267" s="181">
        <f t="shared" si="85"/>
        <v>0</v>
      </c>
      <c r="BG267" s="181">
        <f t="shared" si="86"/>
        <v>0</v>
      </c>
      <c r="BH267" s="181">
        <f t="shared" si="87"/>
        <v>0</v>
      </c>
      <c r="BI267" s="181">
        <f t="shared" si="88"/>
        <v>0</v>
      </c>
      <c r="BJ267" s="13" t="s">
        <v>80</v>
      </c>
      <c r="BK267" s="181">
        <f t="shared" si="89"/>
        <v>0</v>
      </c>
      <c r="BL267" s="13" t="s">
        <v>201</v>
      </c>
      <c r="BM267" s="13" t="s">
        <v>738</v>
      </c>
    </row>
    <row r="268" spans="2:65" s="1" customFormat="1" ht="16.5" customHeight="1">
      <c r="B268" s="30"/>
      <c r="C268" s="170" t="s">
        <v>739</v>
      </c>
      <c r="D268" s="170" t="s">
        <v>141</v>
      </c>
      <c r="E268" s="171" t="s">
        <v>8</v>
      </c>
      <c r="F268" s="172" t="s">
        <v>740</v>
      </c>
      <c r="G268" s="173" t="s">
        <v>694</v>
      </c>
      <c r="H268" s="174">
        <v>161</v>
      </c>
      <c r="I268" s="175"/>
      <c r="J268" s="176">
        <f t="shared" si="80"/>
        <v>0</v>
      </c>
      <c r="K268" s="172" t="s">
        <v>20</v>
      </c>
      <c r="L268" s="34"/>
      <c r="M268" s="177" t="s">
        <v>20</v>
      </c>
      <c r="N268" s="178" t="s">
        <v>43</v>
      </c>
      <c r="O268" s="56"/>
      <c r="P268" s="179">
        <f t="shared" si="81"/>
        <v>0</v>
      </c>
      <c r="Q268" s="179">
        <v>0</v>
      </c>
      <c r="R268" s="179">
        <f t="shared" si="82"/>
        <v>0</v>
      </c>
      <c r="S268" s="179">
        <v>0</v>
      </c>
      <c r="T268" s="180">
        <f t="shared" si="83"/>
        <v>0</v>
      </c>
      <c r="AR268" s="13" t="s">
        <v>201</v>
      </c>
      <c r="AT268" s="13" t="s">
        <v>141</v>
      </c>
      <c r="AU268" s="13" t="s">
        <v>82</v>
      </c>
      <c r="AY268" s="13" t="s">
        <v>138</v>
      </c>
      <c r="BE268" s="181">
        <f t="shared" si="84"/>
        <v>0</v>
      </c>
      <c r="BF268" s="181">
        <f t="shared" si="85"/>
        <v>0</v>
      </c>
      <c r="BG268" s="181">
        <f t="shared" si="86"/>
        <v>0</v>
      </c>
      <c r="BH268" s="181">
        <f t="shared" si="87"/>
        <v>0</v>
      </c>
      <c r="BI268" s="181">
        <f t="shared" si="88"/>
        <v>0</v>
      </c>
      <c r="BJ268" s="13" t="s">
        <v>80</v>
      </c>
      <c r="BK268" s="181">
        <f t="shared" si="89"/>
        <v>0</v>
      </c>
      <c r="BL268" s="13" t="s">
        <v>201</v>
      </c>
      <c r="BM268" s="13" t="s">
        <v>741</v>
      </c>
    </row>
    <row r="269" spans="2:65" s="1" customFormat="1" ht="16.5" customHeight="1">
      <c r="B269" s="30"/>
      <c r="C269" s="170" t="s">
        <v>742</v>
      </c>
      <c r="D269" s="170" t="s">
        <v>141</v>
      </c>
      <c r="E269" s="171" t="s">
        <v>201</v>
      </c>
      <c r="F269" s="172" t="s">
        <v>743</v>
      </c>
      <c r="G269" s="173" t="s">
        <v>694</v>
      </c>
      <c r="H269" s="174">
        <v>42</v>
      </c>
      <c r="I269" s="175"/>
      <c r="J269" s="176">
        <f t="shared" si="80"/>
        <v>0</v>
      </c>
      <c r="K269" s="172" t="s">
        <v>20</v>
      </c>
      <c r="L269" s="34"/>
      <c r="M269" s="177" t="s">
        <v>20</v>
      </c>
      <c r="N269" s="178" t="s">
        <v>43</v>
      </c>
      <c r="O269" s="56"/>
      <c r="P269" s="179">
        <f t="shared" si="81"/>
        <v>0</v>
      </c>
      <c r="Q269" s="179">
        <v>0</v>
      </c>
      <c r="R269" s="179">
        <f t="shared" si="82"/>
        <v>0</v>
      </c>
      <c r="S269" s="179">
        <v>0</v>
      </c>
      <c r="T269" s="180">
        <f t="shared" si="83"/>
        <v>0</v>
      </c>
      <c r="AR269" s="13" t="s">
        <v>201</v>
      </c>
      <c r="AT269" s="13" t="s">
        <v>141</v>
      </c>
      <c r="AU269" s="13" t="s">
        <v>82</v>
      </c>
      <c r="AY269" s="13" t="s">
        <v>138</v>
      </c>
      <c r="BE269" s="181">
        <f t="shared" si="84"/>
        <v>0</v>
      </c>
      <c r="BF269" s="181">
        <f t="shared" si="85"/>
        <v>0</v>
      </c>
      <c r="BG269" s="181">
        <f t="shared" si="86"/>
        <v>0</v>
      </c>
      <c r="BH269" s="181">
        <f t="shared" si="87"/>
        <v>0</v>
      </c>
      <c r="BI269" s="181">
        <f t="shared" si="88"/>
        <v>0</v>
      </c>
      <c r="BJ269" s="13" t="s">
        <v>80</v>
      </c>
      <c r="BK269" s="181">
        <f t="shared" si="89"/>
        <v>0</v>
      </c>
      <c r="BL269" s="13" t="s">
        <v>201</v>
      </c>
      <c r="BM269" s="13" t="s">
        <v>744</v>
      </c>
    </row>
    <row r="270" spans="2:65" s="1" customFormat="1" ht="16.5" customHeight="1">
      <c r="B270" s="30"/>
      <c r="C270" s="170" t="s">
        <v>745</v>
      </c>
      <c r="D270" s="170" t="s">
        <v>141</v>
      </c>
      <c r="E270" s="171" t="s">
        <v>206</v>
      </c>
      <c r="F270" s="172" t="s">
        <v>746</v>
      </c>
      <c r="G270" s="173" t="s">
        <v>694</v>
      </c>
      <c r="H270" s="174">
        <v>42</v>
      </c>
      <c r="I270" s="175"/>
      <c r="J270" s="176">
        <f t="shared" si="80"/>
        <v>0</v>
      </c>
      <c r="K270" s="172" t="s">
        <v>20</v>
      </c>
      <c r="L270" s="34"/>
      <c r="M270" s="177" t="s">
        <v>20</v>
      </c>
      <c r="N270" s="178" t="s">
        <v>43</v>
      </c>
      <c r="O270" s="56"/>
      <c r="P270" s="179">
        <f t="shared" si="81"/>
        <v>0</v>
      </c>
      <c r="Q270" s="179">
        <v>0</v>
      </c>
      <c r="R270" s="179">
        <f t="shared" si="82"/>
        <v>0</v>
      </c>
      <c r="S270" s="179">
        <v>0</v>
      </c>
      <c r="T270" s="180">
        <f t="shared" si="83"/>
        <v>0</v>
      </c>
      <c r="AR270" s="13" t="s">
        <v>201</v>
      </c>
      <c r="AT270" s="13" t="s">
        <v>141</v>
      </c>
      <c r="AU270" s="13" t="s">
        <v>82</v>
      </c>
      <c r="AY270" s="13" t="s">
        <v>138</v>
      </c>
      <c r="BE270" s="181">
        <f t="shared" si="84"/>
        <v>0</v>
      </c>
      <c r="BF270" s="181">
        <f t="shared" si="85"/>
        <v>0</v>
      </c>
      <c r="BG270" s="181">
        <f t="shared" si="86"/>
        <v>0</v>
      </c>
      <c r="BH270" s="181">
        <f t="shared" si="87"/>
        <v>0</v>
      </c>
      <c r="BI270" s="181">
        <f t="shared" si="88"/>
        <v>0</v>
      </c>
      <c r="BJ270" s="13" t="s">
        <v>80</v>
      </c>
      <c r="BK270" s="181">
        <f t="shared" si="89"/>
        <v>0</v>
      </c>
      <c r="BL270" s="13" t="s">
        <v>201</v>
      </c>
      <c r="BM270" s="13" t="s">
        <v>747</v>
      </c>
    </row>
    <row r="271" spans="2:65" s="1" customFormat="1" ht="16.5" customHeight="1">
      <c r="B271" s="30"/>
      <c r="C271" s="170" t="s">
        <v>748</v>
      </c>
      <c r="D271" s="170" t="s">
        <v>141</v>
      </c>
      <c r="E271" s="171" t="s">
        <v>211</v>
      </c>
      <c r="F271" s="172" t="s">
        <v>749</v>
      </c>
      <c r="G271" s="173" t="s">
        <v>694</v>
      </c>
      <c r="H271" s="174">
        <v>72</v>
      </c>
      <c r="I271" s="175"/>
      <c r="J271" s="176">
        <f t="shared" si="80"/>
        <v>0</v>
      </c>
      <c r="K271" s="172" t="s">
        <v>20</v>
      </c>
      <c r="L271" s="34"/>
      <c r="M271" s="177" t="s">
        <v>20</v>
      </c>
      <c r="N271" s="178" t="s">
        <v>43</v>
      </c>
      <c r="O271" s="56"/>
      <c r="P271" s="179">
        <f t="shared" si="81"/>
        <v>0</v>
      </c>
      <c r="Q271" s="179">
        <v>0</v>
      </c>
      <c r="R271" s="179">
        <f t="shared" si="82"/>
        <v>0</v>
      </c>
      <c r="S271" s="179">
        <v>0</v>
      </c>
      <c r="T271" s="180">
        <f t="shared" si="83"/>
        <v>0</v>
      </c>
      <c r="AR271" s="13" t="s">
        <v>201</v>
      </c>
      <c r="AT271" s="13" t="s">
        <v>141</v>
      </c>
      <c r="AU271" s="13" t="s">
        <v>82</v>
      </c>
      <c r="AY271" s="13" t="s">
        <v>138</v>
      </c>
      <c r="BE271" s="181">
        <f t="shared" si="84"/>
        <v>0</v>
      </c>
      <c r="BF271" s="181">
        <f t="shared" si="85"/>
        <v>0</v>
      </c>
      <c r="BG271" s="181">
        <f t="shared" si="86"/>
        <v>0</v>
      </c>
      <c r="BH271" s="181">
        <f t="shared" si="87"/>
        <v>0</v>
      </c>
      <c r="BI271" s="181">
        <f t="shared" si="88"/>
        <v>0</v>
      </c>
      <c r="BJ271" s="13" t="s">
        <v>80</v>
      </c>
      <c r="BK271" s="181">
        <f t="shared" si="89"/>
        <v>0</v>
      </c>
      <c r="BL271" s="13" t="s">
        <v>201</v>
      </c>
      <c r="BM271" s="13" t="s">
        <v>750</v>
      </c>
    </row>
    <row r="272" spans="2:65" s="1" customFormat="1" ht="16.5" customHeight="1">
      <c r="B272" s="30"/>
      <c r="C272" s="170" t="s">
        <v>751</v>
      </c>
      <c r="D272" s="170" t="s">
        <v>141</v>
      </c>
      <c r="E272" s="171" t="s">
        <v>215</v>
      </c>
      <c r="F272" s="172" t="s">
        <v>752</v>
      </c>
      <c r="G272" s="173" t="s">
        <v>694</v>
      </c>
      <c r="H272" s="174">
        <v>16</v>
      </c>
      <c r="I272" s="175"/>
      <c r="J272" s="176">
        <f t="shared" si="80"/>
        <v>0</v>
      </c>
      <c r="K272" s="172" t="s">
        <v>20</v>
      </c>
      <c r="L272" s="34"/>
      <c r="M272" s="177" t="s">
        <v>20</v>
      </c>
      <c r="N272" s="178" t="s">
        <v>43</v>
      </c>
      <c r="O272" s="56"/>
      <c r="P272" s="179">
        <f t="shared" si="81"/>
        <v>0</v>
      </c>
      <c r="Q272" s="179">
        <v>0</v>
      </c>
      <c r="R272" s="179">
        <f t="shared" si="82"/>
        <v>0</v>
      </c>
      <c r="S272" s="179">
        <v>0</v>
      </c>
      <c r="T272" s="180">
        <f t="shared" si="83"/>
        <v>0</v>
      </c>
      <c r="AR272" s="13" t="s">
        <v>201</v>
      </c>
      <c r="AT272" s="13" t="s">
        <v>141</v>
      </c>
      <c r="AU272" s="13" t="s">
        <v>82</v>
      </c>
      <c r="AY272" s="13" t="s">
        <v>138</v>
      </c>
      <c r="BE272" s="181">
        <f t="shared" si="84"/>
        <v>0</v>
      </c>
      <c r="BF272" s="181">
        <f t="shared" si="85"/>
        <v>0</v>
      </c>
      <c r="BG272" s="181">
        <f t="shared" si="86"/>
        <v>0</v>
      </c>
      <c r="BH272" s="181">
        <f t="shared" si="87"/>
        <v>0</v>
      </c>
      <c r="BI272" s="181">
        <f t="shared" si="88"/>
        <v>0</v>
      </c>
      <c r="BJ272" s="13" t="s">
        <v>80</v>
      </c>
      <c r="BK272" s="181">
        <f t="shared" si="89"/>
        <v>0</v>
      </c>
      <c r="BL272" s="13" t="s">
        <v>201</v>
      </c>
      <c r="BM272" s="13" t="s">
        <v>753</v>
      </c>
    </row>
    <row r="273" spans="2:65" s="1" customFormat="1" ht="16.5" customHeight="1">
      <c r="B273" s="30"/>
      <c r="C273" s="170" t="s">
        <v>754</v>
      </c>
      <c r="D273" s="170" t="s">
        <v>141</v>
      </c>
      <c r="E273" s="171" t="s">
        <v>219</v>
      </c>
      <c r="F273" s="172" t="s">
        <v>755</v>
      </c>
      <c r="G273" s="173" t="s">
        <v>694</v>
      </c>
      <c r="H273" s="174">
        <v>8</v>
      </c>
      <c r="I273" s="175"/>
      <c r="J273" s="176">
        <f t="shared" si="80"/>
        <v>0</v>
      </c>
      <c r="K273" s="172" t="s">
        <v>20</v>
      </c>
      <c r="L273" s="34"/>
      <c r="M273" s="177" t="s">
        <v>20</v>
      </c>
      <c r="N273" s="178" t="s">
        <v>43</v>
      </c>
      <c r="O273" s="56"/>
      <c r="P273" s="179">
        <f t="shared" si="81"/>
        <v>0</v>
      </c>
      <c r="Q273" s="179">
        <v>0</v>
      </c>
      <c r="R273" s="179">
        <f t="shared" si="82"/>
        <v>0</v>
      </c>
      <c r="S273" s="179">
        <v>0</v>
      </c>
      <c r="T273" s="180">
        <f t="shared" si="83"/>
        <v>0</v>
      </c>
      <c r="AR273" s="13" t="s">
        <v>201</v>
      </c>
      <c r="AT273" s="13" t="s">
        <v>141</v>
      </c>
      <c r="AU273" s="13" t="s">
        <v>82</v>
      </c>
      <c r="AY273" s="13" t="s">
        <v>138</v>
      </c>
      <c r="BE273" s="181">
        <f t="shared" si="84"/>
        <v>0</v>
      </c>
      <c r="BF273" s="181">
        <f t="shared" si="85"/>
        <v>0</v>
      </c>
      <c r="BG273" s="181">
        <f t="shared" si="86"/>
        <v>0</v>
      </c>
      <c r="BH273" s="181">
        <f t="shared" si="87"/>
        <v>0</v>
      </c>
      <c r="BI273" s="181">
        <f t="shared" si="88"/>
        <v>0</v>
      </c>
      <c r="BJ273" s="13" t="s">
        <v>80</v>
      </c>
      <c r="BK273" s="181">
        <f t="shared" si="89"/>
        <v>0</v>
      </c>
      <c r="BL273" s="13" t="s">
        <v>201</v>
      </c>
      <c r="BM273" s="13" t="s">
        <v>756</v>
      </c>
    </row>
    <row r="274" spans="2:65" s="1" customFormat="1" ht="16.5" customHeight="1">
      <c r="B274" s="30"/>
      <c r="C274" s="170" t="s">
        <v>757</v>
      </c>
      <c r="D274" s="170" t="s">
        <v>141</v>
      </c>
      <c r="E274" s="171" t="s">
        <v>7</v>
      </c>
      <c r="F274" s="172" t="s">
        <v>758</v>
      </c>
      <c r="G274" s="173" t="s">
        <v>694</v>
      </c>
      <c r="H274" s="174">
        <v>11</v>
      </c>
      <c r="I274" s="175"/>
      <c r="J274" s="176">
        <f t="shared" si="80"/>
        <v>0</v>
      </c>
      <c r="K274" s="172" t="s">
        <v>20</v>
      </c>
      <c r="L274" s="34"/>
      <c r="M274" s="177" t="s">
        <v>20</v>
      </c>
      <c r="N274" s="178" t="s">
        <v>43</v>
      </c>
      <c r="O274" s="56"/>
      <c r="P274" s="179">
        <f t="shared" si="81"/>
        <v>0</v>
      </c>
      <c r="Q274" s="179">
        <v>0</v>
      </c>
      <c r="R274" s="179">
        <f t="shared" si="82"/>
        <v>0</v>
      </c>
      <c r="S274" s="179">
        <v>0</v>
      </c>
      <c r="T274" s="180">
        <f t="shared" si="83"/>
        <v>0</v>
      </c>
      <c r="AR274" s="13" t="s">
        <v>201</v>
      </c>
      <c r="AT274" s="13" t="s">
        <v>141</v>
      </c>
      <c r="AU274" s="13" t="s">
        <v>82</v>
      </c>
      <c r="AY274" s="13" t="s">
        <v>138</v>
      </c>
      <c r="BE274" s="181">
        <f t="shared" si="84"/>
        <v>0</v>
      </c>
      <c r="BF274" s="181">
        <f t="shared" si="85"/>
        <v>0</v>
      </c>
      <c r="BG274" s="181">
        <f t="shared" si="86"/>
        <v>0</v>
      </c>
      <c r="BH274" s="181">
        <f t="shared" si="87"/>
        <v>0</v>
      </c>
      <c r="BI274" s="181">
        <f t="shared" si="88"/>
        <v>0</v>
      </c>
      <c r="BJ274" s="13" t="s">
        <v>80</v>
      </c>
      <c r="BK274" s="181">
        <f t="shared" si="89"/>
        <v>0</v>
      </c>
      <c r="BL274" s="13" t="s">
        <v>201</v>
      </c>
      <c r="BM274" s="13" t="s">
        <v>759</v>
      </c>
    </row>
    <row r="275" spans="2:65" s="1" customFormat="1" ht="16.5" customHeight="1">
      <c r="B275" s="30"/>
      <c r="C275" s="170" t="s">
        <v>760</v>
      </c>
      <c r="D275" s="170" t="s">
        <v>141</v>
      </c>
      <c r="E275" s="171" t="s">
        <v>226</v>
      </c>
      <c r="F275" s="172" t="s">
        <v>761</v>
      </c>
      <c r="G275" s="173" t="s">
        <v>694</v>
      </c>
      <c r="H275" s="174">
        <v>176</v>
      </c>
      <c r="I275" s="175"/>
      <c r="J275" s="176">
        <f t="shared" si="80"/>
        <v>0</v>
      </c>
      <c r="K275" s="172" t="s">
        <v>20</v>
      </c>
      <c r="L275" s="34"/>
      <c r="M275" s="177" t="s">
        <v>20</v>
      </c>
      <c r="N275" s="178" t="s">
        <v>43</v>
      </c>
      <c r="O275" s="56"/>
      <c r="P275" s="179">
        <f t="shared" si="81"/>
        <v>0</v>
      </c>
      <c r="Q275" s="179">
        <v>0</v>
      </c>
      <c r="R275" s="179">
        <f t="shared" si="82"/>
        <v>0</v>
      </c>
      <c r="S275" s="179">
        <v>0</v>
      </c>
      <c r="T275" s="180">
        <f t="shared" si="83"/>
        <v>0</v>
      </c>
      <c r="AR275" s="13" t="s">
        <v>201</v>
      </c>
      <c r="AT275" s="13" t="s">
        <v>141</v>
      </c>
      <c r="AU275" s="13" t="s">
        <v>82</v>
      </c>
      <c r="AY275" s="13" t="s">
        <v>138</v>
      </c>
      <c r="BE275" s="181">
        <f t="shared" si="84"/>
        <v>0</v>
      </c>
      <c r="BF275" s="181">
        <f t="shared" si="85"/>
        <v>0</v>
      </c>
      <c r="BG275" s="181">
        <f t="shared" si="86"/>
        <v>0</v>
      </c>
      <c r="BH275" s="181">
        <f t="shared" si="87"/>
        <v>0</v>
      </c>
      <c r="BI275" s="181">
        <f t="shared" si="88"/>
        <v>0</v>
      </c>
      <c r="BJ275" s="13" t="s">
        <v>80</v>
      </c>
      <c r="BK275" s="181">
        <f t="shared" si="89"/>
        <v>0</v>
      </c>
      <c r="BL275" s="13" t="s">
        <v>201</v>
      </c>
      <c r="BM275" s="13" t="s">
        <v>762</v>
      </c>
    </row>
    <row r="276" spans="2:65" s="1" customFormat="1" ht="16.5" customHeight="1">
      <c r="B276" s="30"/>
      <c r="C276" s="170" t="s">
        <v>763</v>
      </c>
      <c r="D276" s="170" t="s">
        <v>141</v>
      </c>
      <c r="E276" s="171" t="s">
        <v>230</v>
      </c>
      <c r="F276" s="172" t="s">
        <v>764</v>
      </c>
      <c r="G276" s="173" t="s">
        <v>333</v>
      </c>
      <c r="H276" s="174">
        <v>1</v>
      </c>
      <c r="I276" s="175"/>
      <c r="J276" s="176">
        <f t="shared" si="80"/>
        <v>0</v>
      </c>
      <c r="K276" s="172" t="s">
        <v>20</v>
      </c>
      <c r="L276" s="34"/>
      <c r="M276" s="177" t="s">
        <v>20</v>
      </c>
      <c r="N276" s="178" t="s">
        <v>43</v>
      </c>
      <c r="O276" s="56"/>
      <c r="P276" s="179">
        <f t="shared" si="81"/>
        <v>0</v>
      </c>
      <c r="Q276" s="179">
        <v>0</v>
      </c>
      <c r="R276" s="179">
        <f t="shared" si="82"/>
        <v>0</v>
      </c>
      <c r="S276" s="179">
        <v>0</v>
      </c>
      <c r="T276" s="180">
        <f t="shared" si="83"/>
        <v>0</v>
      </c>
      <c r="AR276" s="13" t="s">
        <v>201</v>
      </c>
      <c r="AT276" s="13" t="s">
        <v>141</v>
      </c>
      <c r="AU276" s="13" t="s">
        <v>82</v>
      </c>
      <c r="AY276" s="13" t="s">
        <v>138</v>
      </c>
      <c r="BE276" s="181">
        <f t="shared" si="84"/>
        <v>0</v>
      </c>
      <c r="BF276" s="181">
        <f t="shared" si="85"/>
        <v>0</v>
      </c>
      <c r="BG276" s="181">
        <f t="shared" si="86"/>
        <v>0</v>
      </c>
      <c r="BH276" s="181">
        <f t="shared" si="87"/>
        <v>0</v>
      </c>
      <c r="BI276" s="181">
        <f t="shared" si="88"/>
        <v>0</v>
      </c>
      <c r="BJ276" s="13" t="s">
        <v>80</v>
      </c>
      <c r="BK276" s="181">
        <f t="shared" si="89"/>
        <v>0</v>
      </c>
      <c r="BL276" s="13" t="s">
        <v>201</v>
      </c>
      <c r="BM276" s="13" t="s">
        <v>765</v>
      </c>
    </row>
    <row r="277" spans="2:65" s="1" customFormat="1" ht="16.5" customHeight="1">
      <c r="B277" s="30"/>
      <c r="C277" s="170" t="s">
        <v>766</v>
      </c>
      <c r="D277" s="170" t="s">
        <v>141</v>
      </c>
      <c r="E277" s="171" t="s">
        <v>234</v>
      </c>
      <c r="F277" s="172" t="s">
        <v>767</v>
      </c>
      <c r="G277" s="173" t="s">
        <v>333</v>
      </c>
      <c r="H277" s="174">
        <v>1</v>
      </c>
      <c r="I277" s="175"/>
      <c r="J277" s="176">
        <f t="shared" si="80"/>
        <v>0</v>
      </c>
      <c r="K277" s="172" t="s">
        <v>20</v>
      </c>
      <c r="L277" s="34"/>
      <c r="M277" s="177" t="s">
        <v>20</v>
      </c>
      <c r="N277" s="178" t="s">
        <v>43</v>
      </c>
      <c r="O277" s="56"/>
      <c r="P277" s="179">
        <f t="shared" si="81"/>
        <v>0</v>
      </c>
      <c r="Q277" s="179">
        <v>0</v>
      </c>
      <c r="R277" s="179">
        <f t="shared" si="82"/>
        <v>0</v>
      </c>
      <c r="S277" s="179">
        <v>0</v>
      </c>
      <c r="T277" s="180">
        <f t="shared" si="83"/>
        <v>0</v>
      </c>
      <c r="AR277" s="13" t="s">
        <v>201</v>
      </c>
      <c r="AT277" s="13" t="s">
        <v>141</v>
      </c>
      <c r="AU277" s="13" t="s">
        <v>82</v>
      </c>
      <c r="AY277" s="13" t="s">
        <v>138</v>
      </c>
      <c r="BE277" s="181">
        <f t="shared" si="84"/>
        <v>0</v>
      </c>
      <c r="BF277" s="181">
        <f t="shared" si="85"/>
        <v>0</v>
      </c>
      <c r="BG277" s="181">
        <f t="shared" si="86"/>
        <v>0</v>
      </c>
      <c r="BH277" s="181">
        <f t="shared" si="87"/>
        <v>0</v>
      </c>
      <c r="BI277" s="181">
        <f t="shared" si="88"/>
        <v>0</v>
      </c>
      <c r="BJ277" s="13" t="s">
        <v>80</v>
      </c>
      <c r="BK277" s="181">
        <f t="shared" si="89"/>
        <v>0</v>
      </c>
      <c r="BL277" s="13" t="s">
        <v>201</v>
      </c>
      <c r="BM277" s="13" t="s">
        <v>768</v>
      </c>
    </row>
    <row r="278" spans="2:65" s="1" customFormat="1" ht="16.5" customHeight="1">
      <c r="B278" s="30"/>
      <c r="C278" s="170" t="s">
        <v>769</v>
      </c>
      <c r="D278" s="170" t="s">
        <v>141</v>
      </c>
      <c r="E278" s="171" t="s">
        <v>238</v>
      </c>
      <c r="F278" s="172" t="s">
        <v>770</v>
      </c>
      <c r="G278" s="173" t="s">
        <v>333</v>
      </c>
      <c r="H278" s="174">
        <v>1</v>
      </c>
      <c r="I278" s="175"/>
      <c r="J278" s="176">
        <f t="shared" si="80"/>
        <v>0</v>
      </c>
      <c r="K278" s="172" t="s">
        <v>20</v>
      </c>
      <c r="L278" s="34"/>
      <c r="M278" s="177" t="s">
        <v>20</v>
      </c>
      <c r="N278" s="178" t="s">
        <v>43</v>
      </c>
      <c r="O278" s="56"/>
      <c r="P278" s="179">
        <f t="shared" si="81"/>
        <v>0</v>
      </c>
      <c r="Q278" s="179">
        <v>0</v>
      </c>
      <c r="R278" s="179">
        <f t="shared" si="82"/>
        <v>0</v>
      </c>
      <c r="S278" s="179">
        <v>0</v>
      </c>
      <c r="T278" s="180">
        <f t="shared" si="83"/>
        <v>0</v>
      </c>
      <c r="AR278" s="13" t="s">
        <v>201</v>
      </c>
      <c r="AT278" s="13" t="s">
        <v>141</v>
      </c>
      <c r="AU278" s="13" t="s">
        <v>82</v>
      </c>
      <c r="AY278" s="13" t="s">
        <v>138</v>
      </c>
      <c r="BE278" s="181">
        <f t="shared" si="84"/>
        <v>0</v>
      </c>
      <c r="BF278" s="181">
        <f t="shared" si="85"/>
        <v>0</v>
      </c>
      <c r="BG278" s="181">
        <f t="shared" si="86"/>
        <v>0</v>
      </c>
      <c r="BH278" s="181">
        <f t="shared" si="87"/>
        <v>0</v>
      </c>
      <c r="BI278" s="181">
        <f t="shared" si="88"/>
        <v>0</v>
      </c>
      <c r="BJ278" s="13" t="s">
        <v>80</v>
      </c>
      <c r="BK278" s="181">
        <f t="shared" si="89"/>
        <v>0</v>
      </c>
      <c r="BL278" s="13" t="s">
        <v>201</v>
      </c>
      <c r="BM278" s="13" t="s">
        <v>771</v>
      </c>
    </row>
    <row r="279" spans="2:65" s="1" customFormat="1" ht="16.5" customHeight="1">
      <c r="B279" s="30"/>
      <c r="C279" s="170" t="s">
        <v>772</v>
      </c>
      <c r="D279" s="170" t="s">
        <v>141</v>
      </c>
      <c r="E279" s="171" t="s">
        <v>242</v>
      </c>
      <c r="F279" s="172" t="s">
        <v>773</v>
      </c>
      <c r="G279" s="173" t="s">
        <v>333</v>
      </c>
      <c r="H279" s="174">
        <v>1</v>
      </c>
      <c r="I279" s="175"/>
      <c r="J279" s="176">
        <f t="shared" si="80"/>
        <v>0</v>
      </c>
      <c r="K279" s="172" t="s">
        <v>20</v>
      </c>
      <c r="L279" s="34"/>
      <c r="M279" s="177" t="s">
        <v>20</v>
      </c>
      <c r="N279" s="178" t="s">
        <v>43</v>
      </c>
      <c r="O279" s="56"/>
      <c r="P279" s="179">
        <f t="shared" si="81"/>
        <v>0</v>
      </c>
      <c r="Q279" s="179">
        <v>0</v>
      </c>
      <c r="R279" s="179">
        <f t="shared" si="82"/>
        <v>0</v>
      </c>
      <c r="S279" s="179">
        <v>0</v>
      </c>
      <c r="T279" s="180">
        <f t="shared" si="83"/>
        <v>0</v>
      </c>
      <c r="AR279" s="13" t="s">
        <v>201</v>
      </c>
      <c r="AT279" s="13" t="s">
        <v>141</v>
      </c>
      <c r="AU279" s="13" t="s">
        <v>82</v>
      </c>
      <c r="AY279" s="13" t="s">
        <v>138</v>
      </c>
      <c r="BE279" s="181">
        <f t="shared" si="84"/>
        <v>0</v>
      </c>
      <c r="BF279" s="181">
        <f t="shared" si="85"/>
        <v>0</v>
      </c>
      <c r="BG279" s="181">
        <f t="shared" si="86"/>
        <v>0</v>
      </c>
      <c r="BH279" s="181">
        <f t="shared" si="87"/>
        <v>0</v>
      </c>
      <c r="BI279" s="181">
        <f t="shared" si="88"/>
        <v>0</v>
      </c>
      <c r="BJ279" s="13" t="s">
        <v>80</v>
      </c>
      <c r="BK279" s="181">
        <f t="shared" si="89"/>
        <v>0</v>
      </c>
      <c r="BL279" s="13" t="s">
        <v>201</v>
      </c>
      <c r="BM279" s="13" t="s">
        <v>774</v>
      </c>
    </row>
    <row r="280" spans="2:65" s="1" customFormat="1" ht="16.5" customHeight="1">
      <c r="B280" s="30"/>
      <c r="C280" s="170" t="s">
        <v>775</v>
      </c>
      <c r="D280" s="170" t="s">
        <v>141</v>
      </c>
      <c r="E280" s="171" t="s">
        <v>246</v>
      </c>
      <c r="F280" s="172" t="s">
        <v>776</v>
      </c>
      <c r="G280" s="173" t="s">
        <v>333</v>
      </c>
      <c r="H280" s="174">
        <v>1</v>
      </c>
      <c r="I280" s="175"/>
      <c r="J280" s="176">
        <f t="shared" si="80"/>
        <v>0</v>
      </c>
      <c r="K280" s="172" t="s">
        <v>20</v>
      </c>
      <c r="L280" s="34"/>
      <c r="M280" s="177" t="s">
        <v>20</v>
      </c>
      <c r="N280" s="178" t="s">
        <v>43</v>
      </c>
      <c r="O280" s="56"/>
      <c r="P280" s="179">
        <f t="shared" si="81"/>
        <v>0</v>
      </c>
      <c r="Q280" s="179">
        <v>0</v>
      </c>
      <c r="R280" s="179">
        <f t="shared" si="82"/>
        <v>0</v>
      </c>
      <c r="S280" s="179">
        <v>0</v>
      </c>
      <c r="T280" s="180">
        <f t="shared" si="83"/>
        <v>0</v>
      </c>
      <c r="AR280" s="13" t="s">
        <v>201</v>
      </c>
      <c r="AT280" s="13" t="s">
        <v>141</v>
      </c>
      <c r="AU280" s="13" t="s">
        <v>82</v>
      </c>
      <c r="AY280" s="13" t="s">
        <v>138</v>
      </c>
      <c r="BE280" s="181">
        <f t="shared" si="84"/>
        <v>0</v>
      </c>
      <c r="BF280" s="181">
        <f t="shared" si="85"/>
        <v>0</v>
      </c>
      <c r="BG280" s="181">
        <f t="shared" si="86"/>
        <v>0</v>
      </c>
      <c r="BH280" s="181">
        <f t="shared" si="87"/>
        <v>0</v>
      </c>
      <c r="BI280" s="181">
        <f t="shared" si="88"/>
        <v>0</v>
      </c>
      <c r="BJ280" s="13" t="s">
        <v>80</v>
      </c>
      <c r="BK280" s="181">
        <f t="shared" si="89"/>
        <v>0</v>
      </c>
      <c r="BL280" s="13" t="s">
        <v>201</v>
      </c>
      <c r="BM280" s="13" t="s">
        <v>777</v>
      </c>
    </row>
    <row r="281" spans="2:65" s="1" customFormat="1" ht="16.5" customHeight="1">
      <c r="B281" s="30"/>
      <c r="C281" s="170" t="s">
        <v>778</v>
      </c>
      <c r="D281" s="170" t="s">
        <v>141</v>
      </c>
      <c r="E281" s="171" t="s">
        <v>250</v>
      </c>
      <c r="F281" s="172" t="s">
        <v>779</v>
      </c>
      <c r="G281" s="173" t="s">
        <v>333</v>
      </c>
      <c r="H281" s="174">
        <v>1</v>
      </c>
      <c r="I281" s="175"/>
      <c r="J281" s="176">
        <f t="shared" si="80"/>
        <v>0</v>
      </c>
      <c r="K281" s="172" t="s">
        <v>20</v>
      </c>
      <c r="L281" s="34"/>
      <c r="M281" s="177" t="s">
        <v>20</v>
      </c>
      <c r="N281" s="178" t="s">
        <v>43</v>
      </c>
      <c r="O281" s="56"/>
      <c r="P281" s="179">
        <f t="shared" si="81"/>
        <v>0</v>
      </c>
      <c r="Q281" s="179">
        <v>0</v>
      </c>
      <c r="R281" s="179">
        <f t="shared" si="82"/>
        <v>0</v>
      </c>
      <c r="S281" s="179">
        <v>0</v>
      </c>
      <c r="T281" s="180">
        <f t="shared" si="83"/>
        <v>0</v>
      </c>
      <c r="AR281" s="13" t="s">
        <v>201</v>
      </c>
      <c r="AT281" s="13" t="s">
        <v>141</v>
      </c>
      <c r="AU281" s="13" t="s">
        <v>82</v>
      </c>
      <c r="AY281" s="13" t="s">
        <v>138</v>
      </c>
      <c r="BE281" s="181">
        <f t="shared" si="84"/>
        <v>0</v>
      </c>
      <c r="BF281" s="181">
        <f t="shared" si="85"/>
        <v>0</v>
      </c>
      <c r="BG281" s="181">
        <f t="shared" si="86"/>
        <v>0</v>
      </c>
      <c r="BH281" s="181">
        <f t="shared" si="87"/>
        <v>0</v>
      </c>
      <c r="BI281" s="181">
        <f t="shared" si="88"/>
        <v>0</v>
      </c>
      <c r="BJ281" s="13" t="s">
        <v>80</v>
      </c>
      <c r="BK281" s="181">
        <f t="shared" si="89"/>
        <v>0</v>
      </c>
      <c r="BL281" s="13" t="s">
        <v>201</v>
      </c>
      <c r="BM281" s="13" t="s">
        <v>780</v>
      </c>
    </row>
    <row r="282" spans="2:65" s="1" customFormat="1" ht="16.5" customHeight="1">
      <c r="B282" s="30"/>
      <c r="C282" s="170" t="s">
        <v>781</v>
      </c>
      <c r="D282" s="170" t="s">
        <v>141</v>
      </c>
      <c r="E282" s="171" t="s">
        <v>256</v>
      </c>
      <c r="F282" s="172" t="s">
        <v>782</v>
      </c>
      <c r="G282" s="173" t="s">
        <v>333</v>
      </c>
      <c r="H282" s="174">
        <v>1</v>
      </c>
      <c r="I282" s="175"/>
      <c r="J282" s="176">
        <f t="shared" si="80"/>
        <v>0</v>
      </c>
      <c r="K282" s="172" t="s">
        <v>20</v>
      </c>
      <c r="L282" s="34"/>
      <c r="M282" s="177" t="s">
        <v>20</v>
      </c>
      <c r="N282" s="178" t="s">
        <v>43</v>
      </c>
      <c r="O282" s="56"/>
      <c r="P282" s="179">
        <f t="shared" si="81"/>
        <v>0</v>
      </c>
      <c r="Q282" s="179">
        <v>0</v>
      </c>
      <c r="R282" s="179">
        <f t="shared" si="82"/>
        <v>0</v>
      </c>
      <c r="S282" s="179">
        <v>0</v>
      </c>
      <c r="T282" s="180">
        <f t="shared" si="83"/>
        <v>0</v>
      </c>
      <c r="AR282" s="13" t="s">
        <v>201</v>
      </c>
      <c r="AT282" s="13" t="s">
        <v>141</v>
      </c>
      <c r="AU282" s="13" t="s">
        <v>82</v>
      </c>
      <c r="AY282" s="13" t="s">
        <v>138</v>
      </c>
      <c r="BE282" s="181">
        <f t="shared" si="84"/>
        <v>0</v>
      </c>
      <c r="BF282" s="181">
        <f t="shared" si="85"/>
        <v>0</v>
      </c>
      <c r="BG282" s="181">
        <f t="shared" si="86"/>
        <v>0</v>
      </c>
      <c r="BH282" s="181">
        <f t="shared" si="87"/>
        <v>0</v>
      </c>
      <c r="BI282" s="181">
        <f t="shared" si="88"/>
        <v>0</v>
      </c>
      <c r="BJ282" s="13" t="s">
        <v>80</v>
      </c>
      <c r="BK282" s="181">
        <f t="shared" si="89"/>
        <v>0</v>
      </c>
      <c r="BL282" s="13" t="s">
        <v>201</v>
      </c>
      <c r="BM282" s="13" t="s">
        <v>783</v>
      </c>
    </row>
    <row r="283" spans="2:65" s="1" customFormat="1" ht="16.5" customHeight="1">
      <c r="B283" s="30"/>
      <c r="C283" s="170" t="s">
        <v>784</v>
      </c>
      <c r="D283" s="170" t="s">
        <v>141</v>
      </c>
      <c r="E283" s="171" t="s">
        <v>785</v>
      </c>
      <c r="F283" s="172" t="s">
        <v>786</v>
      </c>
      <c r="G283" s="173" t="s">
        <v>787</v>
      </c>
      <c r="H283" s="174">
        <v>1</v>
      </c>
      <c r="I283" s="175"/>
      <c r="J283" s="176">
        <f t="shared" si="80"/>
        <v>0</v>
      </c>
      <c r="K283" s="172" t="s">
        <v>20</v>
      </c>
      <c r="L283" s="34"/>
      <c r="M283" s="177" t="s">
        <v>20</v>
      </c>
      <c r="N283" s="178" t="s">
        <v>43</v>
      </c>
      <c r="O283" s="56"/>
      <c r="P283" s="179">
        <f t="shared" si="81"/>
        <v>0</v>
      </c>
      <c r="Q283" s="179">
        <v>0</v>
      </c>
      <c r="R283" s="179">
        <f t="shared" si="82"/>
        <v>0</v>
      </c>
      <c r="S283" s="179">
        <v>0</v>
      </c>
      <c r="T283" s="180">
        <f t="shared" si="83"/>
        <v>0</v>
      </c>
      <c r="AR283" s="13" t="s">
        <v>146</v>
      </c>
      <c r="AT283" s="13" t="s">
        <v>141</v>
      </c>
      <c r="AU283" s="13" t="s">
        <v>82</v>
      </c>
      <c r="AY283" s="13" t="s">
        <v>138</v>
      </c>
      <c r="BE283" s="181">
        <f t="shared" si="84"/>
        <v>0</v>
      </c>
      <c r="BF283" s="181">
        <f t="shared" si="85"/>
        <v>0</v>
      </c>
      <c r="BG283" s="181">
        <f t="shared" si="86"/>
        <v>0</v>
      </c>
      <c r="BH283" s="181">
        <f t="shared" si="87"/>
        <v>0</v>
      </c>
      <c r="BI283" s="181">
        <f t="shared" si="88"/>
        <v>0</v>
      </c>
      <c r="BJ283" s="13" t="s">
        <v>80</v>
      </c>
      <c r="BK283" s="181">
        <f t="shared" si="89"/>
        <v>0</v>
      </c>
      <c r="BL283" s="13" t="s">
        <v>146</v>
      </c>
      <c r="BM283" s="13" t="s">
        <v>788</v>
      </c>
    </row>
    <row r="284" spans="2:65" s="10" customFormat="1" ht="22.9" customHeight="1">
      <c r="B284" s="154"/>
      <c r="C284" s="155"/>
      <c r="D284" s="156" t="s">
        <v>71</v>
      </c>
      <c r="E284" s="168" t="s">
        <v>789</v>
      </c>
      <c r="F284" s="168" t="s">
        <v>790</v>
      </c>
      <c r="G284" s="155"/>
      <c r="H284" s="155"/>
      <c r="I284" s="158"/>
      <c r="J284" s="169">
        <f>BK284</f>
        <v>0</v>
      </c>
      <c r="K284" s="155"/>
      <c r="L284" s="160"/>
      <c r="M284" s="161"/>
      <c r="N284" s="162"/>
      <c r="O284" s="162"/>
      <c r="P284" s="163">
        <f>SUM(P285:P294)</f>
        <v>0</v>
      </c>
      <c r="Q284" s="162"/>
      <c r="R284" s="163">
        <f>SUM(R285:R294)</f>
        <v>3.1144996000000003</v>
      </c>
      <c r="S284" s="162"/>
      <c r="T284" s="164">
        <f>SUM(T285:T294)</f>
        <v>7.5724E-2</v>
      </c>
      <c r="AR284" s="165" t="s">
        <v>82</v>
      </c>
      <c r="AT284" s="166" t="s">
        <v>71</v>
      </c>
      <c r="AU284" s="166" t="s">
        <v>80</v>
      </c>
      <c r="AY284" s="165" t="s">
        <v>138</v>
      </c>
      <c r="BK284" s="167">
        <f>SUM(BK285:BK294)</f>
        <v>0</v>
      </c>
    </row>
    <row r="285" spans="2:65" s="1" customFormat="1" ht="22.5" customHeight="1">
      <c r="B285" s="30"/>
      <c r="C285" s="170" t="s">
        <v>791</v>
      </c>
      <c r="D285" s="170" t="s">
        <v>141</v>
      </c>
      <c r="E285" s="171" t="s">
        <v>792</v>
      </c>
      <c r="F285" s="172" t="s">
        <v>793</v>
      </c>
      <c r="G285" s="173" t="s">
        <v>144</v>
      </c>
      <c r="H285" s="174">
        <v>230.32</v>
      </c>
      <c r="I285" s="175"/>
      <c r="J285" s="176">
        <f t="shared" ref="J285:J294" si="90">ROUND(I285*H285,2)</f>
        <v>0</v>
      </c>
      <c r="K285" s="172" t="s">
        <v>145</v>
      </c>
      <c r="L285" s="34"/>
      <c r="M285" s="177" t="s">
        <v>20</v>
      </c>
      <c r="N285" s="178" t="s">
        <v>43</v>
      </c>
      <c r="O285" s="56"/>
      <c r="P285" s="179">
        <f t="shared" ref="P285:P294" si="91">O285*H285</f>
        <v>0</v>
      </c>
      <c r="Q285" s="179">
        <v>1.0869999999999999E-2</v>
      </c>
      <c r="R285" s="179">
        <f t="shared" ref="R285:R294" si="92">Q285*H285</f>
        <v>2.5035783999999999</v>
      </c>
      <c r="S285" s="179">
        <v>0</v>
      </c>
      <c r="T285" s="180">
        <f t="shared" ref="T285:T294" si="93">S285*H285</f>
        <v>0</v>
      </c>
      <c r="AR285" s="13" t="s">
        <v>201</v>
      </c>
      <c r="AT285" s="13" t="s">
        <v>141</v>
      </c>
      <c r="AU285" s="13" t="s">
        <v>82</v>
      </c>
      <c r="AY285" s="13" t="s">
        <v>138</v>
      </c>
      <c r="BE285" s="181">
        <f t="shared" ref="BE285:BE294" si="94">IF(N285="základní",J285,0)</f>
        <v>0</v>
      </c>
      <c r="BF285" s="181">
        <f t="shared" ref="BF285:BF294" si="95">IF(N285="snížená",J285,0)</f>
        <v>0</v>
      </c>
      <c r="BG285" s="181">
        <f t="shared" ref="BG285:BG294" si="96">IF(N285="zákl. přenesená",J285,0)</f>
        <v>0</v>
      </c>
      <c r="BH285" s="181">
        <f t="shared" ref="BH285:BH294" si="97">IF(N285="sníž. přenesená",J285,0)</f>
        <v>0</v>
      </c>
      <c r="BI285" s="181">
        <f t="shared" ref="BI285:BI294" si="98">IF(N285="nulová",J285,0)</f>
        <v>0</v>
      </c>
      <c r="BJ285" s="13" t="s">
        <v>80</v>
      </c>
      <c r="BK285" s="181">
        <f t="shared" ref="BK285:BK294" si="99">ROUND(I285*H285,2)</f>
        <v>0</v>
      </c>
      <c r="BL285" s="13" t="s">
        <v>201</v>
      </c>
      <c r="BM285" s="13" t="s">
        <v>794</v>
      </c>
    </row>
    <row r="286" spans="2:65" s="1" customFormat="1" ht="22.5" customHeight="1">
      <c r="B286" s="30"/>
      <c r="C286" s="170" t="s">
        <v>795</v>
      </c>
      <c r="D286" s="170" t="s">
        <v>141</v>
      </c>
      <c r="E286" s="171" t="s">
        <v>796</v>
      </c>
      <c r="F286" s="172" t="s">
        <v>797</v>
      </c>
      <c r="G286" s="173" t="s">
        <v>144</v>
      </c>
      <c r="H286" s="174">
        <v>3.9</v>
      </c>
      <c r="I286" s="175"/>
      <c r="J286" s="176">
        <f t="shared" si="90"/>
        <v>0</v>
      </c>
      <c r="K286" s="172" t="s">
        <v>145</v>
      </c>
      <c r="L286" s="34"/>
      <c r="M286" s="177" t="s">
        <v>20</v>
      </c>
      <c r="N286" s="178" t="s">
        <v>43</v>
      </c>
      <c r="O286" s="56"/>
      <c r="P286" s="179">
        <f t="shared" si="91"/>
        <v>0</v>
      </c>
      <c r="Q286" s="179">
        <v>1.124E-2</v>
      </c>
      <c r="R286" s="179">
        <f t="shared" si="92"/>
        <v>4.3836E-2</v>
      </c>
      <c r="S286" s="179">
        <v>0</v>
      </c>
      <c r="T286" s="180">
        <f t="shared" si="93"/>
        <v>0</v>
      </c>
      <c r="AR286" s="13" t="s">
        <v>201</v>
      </c>
      <c r="AT286" s="13" t="s">
        <v>141</v>
      </c>
      <c r="AU286" s="13" t="s">
        <v>82</v>
      </c>
      <c r="AY286" s="13" t="s">
        <v>138</v>
      </c>
      <c r="BE286" s="181">
        <f t="shared" si="94"/>
        <v>0</v>
      </c>
      <c r="BF286" s="181">
        <f t="shared" si="95"/>
        <v>0</v>
      </c>
      <c r="BG286" s="181">
        <f t="shared" si="96"/>
        <v>0</v>
      </c>
      <c r="BH286" s="181">
        <f t="shared" si="97"/>
        <v>0</v>
      </c>
      <c r="BI286" s="181">
        <f t="shared" si="98"/>
        <v>0</v>
      </c>
      <c r="BJ286" s="13" t="s">
        <v>80</v>
      </c>
      <c r="BK286" s="181">
        <f t="shared" si="99"/>
        <v>0</v>
      </c>
      <c r="BL286" s="13" t="s">
        <v>201</v>
      </c>
      <c r="BM286" s="13" t="s">
        <v>798</v>
      </c>
    </row>
    <row r="287" spans="2:65" s="1" customFormat="1" ht="22.5" customHeight="1">
      <c r="B287" s="30"/>
      <c r="C287" s="170" t="s">
        <v>799</v>
      </c>
      <c r="D287" s="170" t="s">
        <v>141</v>
      </c>
      <c r="E287" s="171" t="s">
        <v>800</v>
      </c>
      <c r="F287" s="172" t="s">
        <v>801</v>
      </c>
      <c r="G287" s="173" t="s">
        <v>144</v>
      </c>
      <c r="H287" s="174">
        <v>230.32</v>
      </c>
      <c r="I287" s="175"/>
      <c r="J287" s="176">
        <f t="shared" si="90"/>
        <v>0</v>
      </c>
      <c r="K287" s="172" t="s">
        <v>145</v>
      </c>
      <c r="L287" s="34"/>
      <c r="M287" s="177" t="s">
        <v>20</v>
      </c>
      <c r="N287" s="178" t="s">
        <v>43</v>
      </c>
      <c r="O287" s="56"/>
      <c r="P287" s="179">
        <f t="shared" si="91"/>
        <v>0</v>
      </c>
      <c r="Q287" s="179">
        <v>1E-4</v>
      </c>
      <c r="R287" s="179">
        <f t="shared" si="92"/>
        <v>2.3032E-2</v>
      </c>
      <c r="S287" s="179">
        <v>0</v>
      </c>
      <c r="T287" s="180">
        <f t="shared" si="93"/>
        <v>0</v>
      </c>
      <c r="AR287" s="13" t="s">
        <v>201</v>
      </c>
      <c r="AT287" s="13" t="s">
        <v>141</v>
      </c>
      <c r="AU287" s="13" t="s">
        <v>82</v>
      </c>
      <c r="AY287" s="13" t="s">
        <v>138</v>
      </c>
      <c r="BE287" s="181">
        <f t="shared" si="94"/>
        <v>0</v>
      </c>
      <c r="BF287" s="181">
        <f t="shared" si="95"/>
        <v>0</v>
      </c>
      <c r="BG287" s="181">
        <f t="shared" si="96"/>
        <v>0</v>
      </c>
      <c r="BH287" s="181">
        <f t="shared" si="97"/>
        <v>0</v>
      </c>
      <c r="BI287" s="181">
        <f t="shared" si="98"/>
        <v>0</v>
      </c>
      <c r="BJ287" s="13" t="s">
        <v>80</v>
      </c>
      <c r="BK287" s="181">
        <f t="shared" si="99"/>
        <v>0</v>
      </c>
      <c r="BL287" s="13" t="s">
        <v>201</v>
      </c>
      <c r="BM287" s="13" t="s">
        <v>802</v>
      </c>
    </row>
    <row r="288" spans="2:65" s="1" customFormat="1" ht="16.5" customHeight="1">
      <c r="B288" s="30"/>
      <c r="C288" s="170" t="s">
        <v>803</v>
      </c>
      <c r="D288" s="170" t="s">
        <v>141</v>
      </c>
      <c r="E288" s="171" t="s">
        <v>804</v>
      </c>
      <c r="F288" s="172" t="s">
        <v>805</v>
      </c>
      <c r="G288" s="173" t="s">
        <v>144</v>
      </c>
      <c r="H288" s="174">
        <v>230.32</v>
      </c>
      <c r="I288" s="175"/>
      <c r="J288" s="176">
        <f t="shared" si="90"/>
        <v>0</v>
      </c>
      <c r="K288" s="172" t="s">
        <v>145</v>
      </c>
      <c r="L288" s="34"/>
      <c r="M288" s="177" t="s">
        <v>20</v>
      </c>
      <c r="N288" s="178" t="s">
        <v>43</v>
      </c>
      <c r="O288" s="56"/>
      <c r="P288" s="179">
        <f t="shared" si="91"/>
        <v>0</v>
      </c>
      <c r="Q288" s="179">
        <v>0</v>
      </c>
      <c r="R288" s="179">
        <f t="shared" si="92"/>
        <v>0</v>
      </c>
      <c r="S288" s="179">
        <v>0</v>
      </c>
      <c r="T288" s="180">
        <f t="shared" si="93"/>
        <v>0</v>
      </c>
      <c r="AR288" s="13" t="s">
        <v>201</v>
      </c>
      <c r="AT288" s="13" t="s">
        <v>141</v>
      </c>
      <c r="AU288" s="13" t="s">
        <v>82</v>
      </c>
      <c r="AY288" s="13" t="s">
        <v>138</v>
      </c>
      <c r="BE288" s="181">
        <f t="shared" si="94"/>
        <v>0</v>
      </c>
      <c r="BF288" s="181">
        <f t="shared" si="95"/>
        <v>0</v>
      </c>
      <c r="BG288" s="181">
        <f t="shared" si="96"/>
        <v>0</v>
      </c>
      <c r="BH288" s="181">
        <f t="shared" si="97"/>
        <v>0</v>
      </c>
      <c r="BI288" s="181">
        <f t="shared" si="98"/>
        <v>0</v>
      </c>
      <c r="BJ288" s="13" t="s">
        <v>80</v>
      </c>
      <c r="BK288" s="181">
        <f t="shared" si="99"/>
        <v>0</v>
      </c>
      <c r="BL288" s="13" t="s">
        <v>201</v>
      </c>
      <c r="BM288" s="13" t="s">
        <v>806</v>
      </c>
    </row>
    <row r="289" spans="2:65" s="1" customFormat="1" ht="16.5" customHeight="1">
      <c r="B289" s="30"/>
      <c r="C289" s="170" t="s">
        <v>807</v>
      </c>
      <c r="D289" s="170" t="s">
        <v>141</v>
      </c>
      <c r="E289" s="171" t="s">
        <v>808</v>
      </c>
      <c r="F289" s="172" t="s">
        <v>809</v>
      </c>
      <c r="G289" s="173" t="s">
        <v>144</v>
      </c>
      <c r="H289" s="174">
        <v>230.32</v>
      </c>
      <c r="I289" s="175"/>
      <c r="J289" s="176">
        <f t="shared" si="90"/>
        <v>0</v>
      </c>
      <c r="K289" s="172" t="s">
        <v>145</v>
      </c>
      <c r="L289" s="34"/>
      <c r="M289" s="177" t="s">
        <v>20</v>
      </c>
      <c r="N289" s="178" t="s">
        <v>43</v>
      </c>
      <c r="O289" s="56"/>
      <c r="P289" s="179">
        <f t="shared" si="91"/>
        <v>0</v>
      </c>
      <c r="Q289" s="179">
        <v>1E-4</v>
      </c>
      <c r="R289" s="179">
        <f t="shared" si="92"/>
        <v>2.3032E-2</v>
      </c>
      <c r="S289" s="179">
        <v>0</v>
      </c>
      <c r="T289" s="180">
        <f t="shared" si="93"/>
        <v>0</v>
      </c>
      <c r="AR289" s="13" t="s">
        <v>201</v>
      </c>
      <c r="AT289" s="13" t="s">
        <v>141</v>
      </c>
      <c r="AU289" s="13" t="s">
        <v>82</v>
      </c>
      <c r="AY289" s="13" t="s">
        <v>138</v>
      </c>
      <c r="BE289" s="181">
        <f t="shared" si="94"/>
        <v>0</v>
      </c>
      <c r="BF289" s="181">
        <f t="shared" si="95"/>
        <v>0</v>
      </c>
      <c r="BG289" s="181">
        <f t="shared" si="96"/>
        <v>0</v>
      </c>
      <c r="BH289" s="181">
        <f t="shared" si="97"/>
        <v>0</v>
      </c>
      <c r="BI289" s="181">
        <f t="shared" si="98"/>
        <v>0</v>
      </c>
      <c r="BJ289" s="13" t="s">
        <v>80</v>
      </c>
      <c r="BK289" s="181">
        <f t="shared" si="99"/>
        <v>0</v>
      </c>
      <c r="BL289" s="13" t="s">
        <v>201</v>
      </c>
      <c r="BM289" s="13" t="s">
        <v>810</v>
      </c>
    </row>
    <row r="290" spans="2:65" s="1" customFormat="1" ht="22.5" customHeight="1">
      <c r="B290" s="30"/>
      <c r="C290" s="170" t="s">
        <v>811</v>
      </c>
      <c r="D290" s="170" t="s">
        <v>141</v>
      </c>
      <c r="E290" s="171" t="s">
        <v>812</v>
      </c>
      <c r="F290" s="172" t="s">
        <v>813</v>
      </c>
      <c r="G290" s="173" t="s">
        <v>144</v>
      </c>
      <c r="H290" s="174">
        <v>2.2999999999999998</v>
      </c>
      <c r="I290" s="175"/>
      <c r="J290" s="176">
        <f t="shared" si="90"/>
        <v>0</v>
      </c>
      <c r="K290" s="172" t="s">
        <v>145</v>
      </c>
      <c r="L290" s="34"/>
      <c r="M290" s="177" t="s">
        <v>20</v>
      </c>
      <c r="N290" s="178" t="s">
        <v>43</v>
      </c>
      <c r="O290" s="56"/>
      <c r="P290" s="179">
        <f t="shared" si="91"/>
        <v>0</v>
      </c>
      <c r="Q290" s="179">
        <v>1.223E-2</v>
      </c>
      <c r="R290" s="179">
        <f t="shared" si="92"/>
        <v>2.8128999999999998E-2</v>
      </c>
      <c r="S290" s="179">
        <v>0</v>
      </c>
      <c r="T290" s="180">
        <f t="shared" si="93"/>
        <v>0</v>
      </c>
      <c r="AR290" s="13" t="s">
        <v>201</v>
      </c>
      <c r="AT290" s="13" t="s">
        <v>141</v>
      </c>
      <c r="AU290" s="13" t="s">
        <v>82</v>
      </c>
      <c r="AY290" s="13" t="s">
        <v>138</v>
      </c>
      <c r="BE290" s="181">
        <f t="shared" si="94"/>
        <v>0</v>
      </c>
      <c r="BF290" s="181">
        <f t="shared" si="95"/>
        <v>0</v>
      </c>
      <c r="BG290" s="181">
        <f t="shared" si="96"/>
        <v>0</v>
      </c>
      <c r="BH290" s="181">
        <f t="shared" si="97"/>
        <v>0</v>
      </c>
      <c r="BI290" s="181">
        <f t="shared" si="98"/>
        <v>0</v>
      </c>
      <c r="BJ290" s="13" t="s">
        <v>80</v>
      </c>
      <c r="BK290" s="181">
        <f t="shared" si="99"/>
        <v>0</v>
      </c>
      <c r="BL290" s="13" t="s">
        <v>201</v>
      </c>
      <c r="BM290" s="13" t="s">
        <v>814</v>
      </c>
    </row>
    <row r="291" spans="2:65" s="1" customFormat="1" ht="22.5" customHeight="1">
      <c r="B291" s="30"/>
      <c r="C291" s="170" t="s">
        <v>815</v>
      </c>
      <c r="D291" s="170" t="s">
        <v>141</v>
      </c>
      <c r="E291" s="171" t="s">
        <v>816</v>
      </c>
      <c r="F291" s="172" t="s">
        <v>817</v>
      </c>
      <c r="G291" s="173" t="s">
        <v>144</v>
      </c>
      <c r="H291" s="174">
        <v>4.4000000000000004</v>
      </c>
      <c r="I291" s="175"/>
      <c r="J291" s="176">
        <f t="shared" si="90"/>
        <v>0</v>
      </c>
      <c r="K291" s="172" t="s">
        <v>145</v>
      </c>
      <c r="L291" s="34"/>
      <c r="M291" s="177" t="s">
        <v>20</v>
      </c>
      <c r="N291" s="178" t="s">
        <v>43</v>
      </c>
      <c r="O291" s="56"/>
      <c r="P291" s="179">
        <f t="shared" si="91"/>
        <v>0</v>
      </c>
      <c r="Q291" s="179">
        <v>0</v>
      </c>
      <c r="R291" s="179">
        <f t="shared" si="92"/>
        <v>0</v>
      </c>
      <c r="S291" s="179">
        <v>1.721E-2</v>
      </c>
      <c r="T291" s="180">
        <f t="shared" si="93"/>
        <v>7.5724E-2</v>
      </c>
      <c r="AR291" s="13" t="s">
        <v>201</v>
      </c>
      <c r="AT291" s="13" t="s">
        <v>141</v>
      </c>
      <c r="AU291" s="13" t="s">
        <v>82</v>
      </c>
      <c r="AY291" s="13" t="s">
        <v>138</v>
      </c>
      <c r="BE291" s="181">
        <f t="shared" si="94"/>
        <v>0</v>
      </c>
      <c r="BF291" s="181">
        <f t="shared" si="95"/>
        <v>0</v>
      </c>
      <c r="BG291" s="181">
        <f t="shared" si="96"/>
        <v>0</v>
      </c>
      <c r="BH291" s="181">
        <f t="shared" si="97"/>
        <v>0</v>
      </c>
      <c r="BI291" s="181">
        <f t="shared" si="98"/>
        <v>0</v>
      </c>
      <c r="BJ291" s="13" t="s">
        <v>80</v>
      </c>
      <c r="BK291" s="181">
        <f t="shared" si="99"/>
        <v>0</v>
      </c>
      <c r="BL291" s="13" t="s">
        <v>201</v>
      </c>
      <c r="BM291" s="13" t="s">
        <v>818</v>
      </c>
    </row>
    <row r="292" spans="2:65" s="1" customFormat="1" ht="22.5" customHeight="1">
      <c r="B292" s="30"/>
      <c r="C292" s="170" t="s">
        <v>819</v>
      </c>
      <c r="D292" s="170" t="s">
        <v>141</v>
      </c>
      <c r="E292" s="171" t="s">
        <v>820</v>
      </c>
      <c r="F292" s="172" t="s">
        <v>821</v>
      </c>
      <c r="G292" s="173" t="s">
        <v>144</v>
      </c>
      <c r="H292" s="174">
        <v>43.235999999999997</v>
      </c>
      <c r="I292" s="175"/>
      <c r="J292" s="176">
        <f t="shared" si="90"/>
        <v>0</v>
      </c>
      <c r="K292" s="172" t="s">
        <v>145</v>
      </c>
      <c r="L292" s="34"/>
      <c r="M292" s="177" t="s">
        <v>20</v>
      </c>
      <c r="N292" s="178" t="s">
        <v>43</v>
      </c>
      <c r="O292" s="56"/>
      <c r="P292" s="179">
        <f t="shared" si="91"/>
        <v>0</v>
      </c>
      <c r="Q292" s="179">
        <v>1.9499999999999999E-3</v>
      </c>
      <c r="R292" s="179">
        <f t="shared" si="92"/>
        <v>8.4310199999999988E-2</v>
      </c>
      <c r="S292" s="179">
        <v>0</v>
      </c>
      <c r="T292" s="180">
        <f t="shared" si="93"/>
        <v>0</v>
      </c>
      <c r="AR292" s="13" t="s">
        <v>201</v>
      </c>
      <c r="AT292" s="13" t="s">
        <v>141</v>
      </c>
      <c r="AU292" s="13" t="s">
        <v>82</v>
      </c>
      <c r="AY292" s="13" t="s">
        <v>138</v>
      </c>
      <c r="BE292" s="181">
        <f t="shared" si="94"/>
        <v>0</v>
      </c>
      <c r="BF292" s="181">
        <f t="shared" si="95"/>
        <v>0</v>
      </c>
      <c r="BG292" s="181">
        <f t="shared" si="96"/>
        <v>0</v>
      </c>
      <c r="BH292" s="181">
        <f t="shared" si="97"/>
        <v>0</v>
      </c>
      <c r="BI292" s="181">
        <f t="shared" si="98"/>
        <v>0</v>
      </c>
      <c r="BJ292" s="13" t="s">
        <v>80</v>
      </c>
      <c r="BK292" s="181">
        <f t="shared" si="99"/>
        <v>0</v>
      </c>
      <c r="BL292" s="13" t="s">
        <v>201</v>
      </c>
      <c r="BM292" s="13" t="s">
        <v>822</v>
      </c>
    </row>
    <row r="293" spans="2:65" s="1" customFormat="1" ht="16.5" customHeight="1">
      <c r="B293" s="30"/>
      <c r="C293" s="182" t="s">
        <v>823</v>
      </c>
      <c r="D293" s="182" t="s">
        <v>310</v>
      </c>
      <c r="E293" s="183" t="s">
        <v>824</v>
      </c>
      <c r="F293" s="184" t="s">
        <v>825</v>
      </c>
      <c r="G293" s="185" t="s">
        <v>144</v>
      </c>
      <c r="H293" s="186">
        <v>45.398000000000003</v>
      </c>
      <c r="I293" s="187"/>
      <c r="J293" s="188">
        <f t="shared" si="90"/>
        <v>0</v>
      </c>
      <c r="K293" s="184" t="s">
        <v>145</v>
      </c>
      <c r="L293" s="189"/>
      <c r="M293" s="190" t="s">
        <v>20</v>
      </c>
      <c r="N293" s="191" t="s">
        <v>43</v>
      </c>
      <c r="O293" s="56"/>
      <c r="P293" s="179">
        <f t="shared" si="91"/>
        <v>0</v>
      </c>
      <c r="Q293" s="179">
        <v>8.9999999999999993E-3</v>
      </c>
      <c r="R293" s="179">
        <f t="shared" si="92"/>
        <v>0.408582</v>
      </c>
      <c r="S293" s="179">
        <v>0</v>
      </c>
      <c r="T293" s="180">
        <f t="shared" si="93"/>
        <v>0</v>
      </c>
      <c r="AR293" s="13" t="s">
        <v>271</v>
      </c>
      <c r="AT293" s="13" t="s">
        <v>310</v>
      </c>
      <c r="AU293" s="13" t="s">
        <v>82</v>
      </c>
      <c r="AY293" s="13" t="s">
        <v>138</v>
      </c>
      <c r="BE293" s="181">
        <f t="shared" si="94"/>
        <v>0</v>
      </c>
      <c r="BF293" s="181">
        <f t="shared" si="95"/>
        <v>0</v>
      </c>
      <c r="BG293" s="181">
        <f t="shared" si="96"/>
        <v>0</v>
      </c>
      <c r="BH293" s="181">
        <f t="shared" si="97"/>
        <v>0</v>
      </c>
      <c r="BI293" s="181">
        <f t="shared" si="98"/>
        <v>0</v>
      </c>
      <c r="BJ293" s="13" t="s">
        <v>80</v>
      </c>
      <c r="BK293" s="181">
        <f t="shared" si="99"/>
        <v>0</v>
      </c>
      <c r="BL293" s="13" t="s">
        <v>201</v>
      </c>
      <c r="BM293" s="13" t="s">
        <v>826</v>
      </c>
    </row>
    <row r="294" spans="2:65" s="1" customFormat="1" ht="22.5" customHeight="1">
      <c r="B294" s="30"/>
      <c r="C294" s="170" t="s">
        <v>827</v>
      </c>
      <c r="D294" s="170" t="s">
        <v>141</v>
      </c>
      <c r="E294" s="171" t="s">
        <v>828</v>
      </c>
      <c r="F294" s="172" t="s">
        <v>829</v>
      </c>
      <c r="G294" s="173" t="s">
        <v>259</v>
      </c>
      <c r="H294" s="174">
        <v>3.1139999999999999</v>
      </c>
      <c r="I294" s="175"/>
      <c r="J294" s="176">
        <f t="shared" si="90"/>
        <v>0</v>
      </c>
      <c r="K294" s="172" t="s">
        <v>145</v>
      </c>
      <c r="L294" s="34"/>
      <c r="M294" s="177" t="s">
        <v>20</v>
      </c>
      <c r="N294" s="178" t="s">
        <v>43</v>
      </c>
      <c r="O294" s="56"/>
      <c r="P294" s="179">
        <f t="shared" si="91"/>
        <v>0</v>
      </c>
      <c r="Q294" s="179">
        <v>0</v>
      </c>
      <c r="R294" s="179">
        <f t="shared" si="92"/>
        <v>0</v>
      </c>
      <c r="S294" s="179">
        <v>0</v>
      </c>
      <c r="T294" s="180">
        <f t="shared" si="93"/>
        <v>0</v>
      </c>
      <c r="AR294" s="13" t="s">
        <v>201</v>
      </c>
      <c r="AT294" s="13" t="s">
        <v>141</v>
      </c>
      <c r="AU294" s="13" t="s">
        <v>82</v>
      </c>
      <c r="AY294" s="13" t="s">
        <v>138</v>
      </c>
      <c r="BE294" s="181">
        <f t="shared" si="94"/>
        <v>0</v>
      </c>
      <c r="BF294" s="181">
        <f t="shared" si="95"/>
        <v>0</v>
      </c>
      <c r="BG294" s="181">
        <f t="shared" si="96"/>
        <v>0</v>
      </c>
      <c r="BH294" s="181">
        <f t="shared" si="97"/>
        <v>0</v>
      </c>
      <c r="BI294" s="181">
        <f t="shared" si="98"/>
        <v>0</v>
      </c>
      <c r="BJ294" s="13" t="s">
        <v>80</v>
      </c>
      <c r="BK294" s="181">
        <f t="shared" si="99"/>
        <v>0</v>
      </c>
      <c r="BL294" s="13" t="s">
        <v>201</v>
      </c>
      <c r="BM294" s="13" t="s">
        <v>830</v>
      </c>
    </row>
    <row r="295" spans="2:65" s="10" customFormat="1" ht="22.9" customHeight="1">
      <c r="B295" s="154"/>
      <c r="C295" s="155"/>
      <c r="D295" s="156" t="s">
        <v>71</v>
      </c>
      <c r="E295" s="168" t="s">
        <v>831</v>
      </c>
      <c r="F295" s="168" t="s">
        <v>832</v>
      </c>
      <c r="G295" s="155"/>
      <c r="H295" s="155"/>
      <c r="I295" s="158"/>
      <c r="J295" s="169">
        <f>BK295</f>
        <v>0</v>
      </c>
      <c r="K295" s="155"/>
      <c r="L295" s="160"/>
      <c r="M295" s="161"/>
      <c r="N295" s="162"/>
      <c r="O295" s="162"/>
      <c r="P295" s="163">
        <f>SUM(P296:P300)</f>
        <v>0</v>
      </c>
      <c r="Q295" s="162"/>
      <c r="R295" s="163">
        <f>SUM(R296:R300)</f>
        <v>0.30599999999999999</v>
      </c>
      <c r="S295" s="162"/>
      <c r="T295" s="164">
        <f>SUM(T296:T300)</f>
        <v>0.19481999999999999</v>
      </c>
      <c r="AR295" s="165" t="s">
        <v>82</v>
      </c>
      <c r="AT295" s="166" t="s">
        <v>71</v>
      </c>
      <c r="AU295" s="166" t="s">
        <v>80</v>
      </c>
      <c r="AY295" s="165" t="s">
        <v>138</v>
      </c>
      <c r="BK295" s="167">
        <f>SUM(BK296:BK300)</f>
        <v>0</v>
      </c>
    </row>
    <row r="296" spans="2:65" s="1" customFormat="1" ht="16.5" customHeight="1">
      <c r="B296" s="30"/>
      <c r="C296" s="170" t="s">
        <v>833</v>
      </c>
      <c r="D296" s="170" t="s">
        <v>141</v>
      </c>
      <c r="E296" s="171" t="s">
        <v>834</v>
      </c>
      <c r="F296" s="172" t="s">
        <v>835</v>
      </c>
      <c r="G296" s="173" t="s">
        <v>366</v>
      </c>
      <c r="H296" s="174">
        <v>102</v>
      </c>
      <c r="I296" s="175"/>
      <c r="J296" s="176">
        <f>ROUND(I296*H296,2)</f>
        <v>0</v>
      </c>
      <c r="K296" s="172" t="s">
        <v>145</v>
      </c>
      <c r="L296" s="34"/>
      <c r="M296" s="177" t="s">
        <v>20</v>
      </c>
      <c r="N296" s="178" t="s">
        <v>43</v>
      </c>
      <c r="O296" s="56"/>
      <c r="P296" s="179">
        <f>O296*H296</f>
        <v>0</v>
      </c>
      <c r="Q296" s="179">
        <v>0</v>
      </c>
      <c r="R296" s="179">
        <f>Q296*H296</f>
        <v>0</v>
      </c>
      <c r="S296" s="179">
        <v>1.91E-3</v>
      </c>
      <c r="T296" s="180">
        <f>S296*H296</f>
        <v>0.19481999999999999</v>
      </c>
      <c r="AR296" s="13" t="s">
        <v>201</v>
      </c>
      <c r="AT296" s="13" t="s">
        <v>141</v>
      </c>
      <c r="AU296" s="13" t="s">
        <v>82</v>
      </c>
      <c r="AY296" s="13" t="s">
        <v>138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13" t="s">
        <v>80</v>
      </c>
      <c r="BK296" s="181">
        <f>ROUND(I296*H296,2)</f>
        <v>0</v>
      </c>
      <c r="BL296" s="13" t="s">
        <v>201</v>
      </c>
      <c r="BM296" s="13" t="s">
        <v>836</v>
      </c>
    </row>
    <row r="297" spans="2:65" s="1" customFormat="1" ht="22.5" customHeight="1">
      <c r="B297" s="30"/>
      <c r="C297" s="170" t="s">
        <v>837</v>
      </c>
      <c r="D297" s="170" t="s">
        <v>141</v>
      </c>
      <c r="E297" s="171" t="s">
        <v>838</v>
      </c>
      <c r="F297" s="172" t="s">
        <v>839</v>
      </c>
      <c r="G297" s="173" t="s">
        <v>366</v>
      </c>
      <c r="H297" s="174">
        <v>102</v>
      </c>
      <c r="I297" s="175"/>
      <c r="J297" s="176">
        <f>ROUND(I297*H297,2)</f>
        <v>0</v>
      </c>
      <c r="K297" s="172" t="s">
        <v>145</v>
      </c>
      <c r="L297" s="34"/>
      <c r="M297" s="177" t="s">
        <v>20</v>
      </c>
      <c r="N297" s="178" t="s">
        <v>43</v>
      </c>
      <c r="O297" s="56"/>
      <c r="P297" s="179">
        <f>O297*H297</f>
        <v>0</v>
      </c>
      <c r="Q297" s="179">
        <v>3.0000000000000001E-3</v>
      </c>
      <c r="R297" s="179">
        <f>Q297*H297</f>
        <v>0.30599999999999999</v>
      </c>
      <c r="S297" s="179">
        <v>0</v>
      </c>
      <c r="T297" s="180">
        <f>S297*H297</f>
        <v>0</v>
      </c>
      <c r="AR297" s="13" t="s">
        <v>201</v>
      </c>
      <c r="AT297" s="13" t="s">
        <v>141</v>
      </c>
      <c r="AU297" s="13" t="s">
        <v>82</v>
      </c>
      <c r="AY297" s="13" t="s">
        <v>138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13" t="s">
        <v>80</v>
      </c>
      <c r="BK297" s="181">
        <f>ROUND(I297*H297,2)</f>
        <v>0</v>
      </c>
      <c r="BL297" s="13" t="s">
        <v>201</v>
      </c>
      <c r="BM297" s="13" t="s">
        <v>840</v>
      </c>
    </row>
    <row r="298" spans="2:65" s="1" customFormat="1" ht="22.5" customHeight="1">
      <c r="B298" s="30"/>
      <c r="C298" s="170" t="s">
        <v>841</v>
      </c>
      <c r="D298" s="170" t="s">
        <v>141</v>
      </c>
      <c r="E298" s="171" t="s">
        <v>842</v>
      </c>
      <c r="F298" s="172" t="s">
        <v>843</v>
      </c>
      <c r="G298" s="173" t="s">
        <v>259</v>
      </c>
      <c r="H298" s="174">
        <v>0.30599999999999999</v>
      </c>
      <c r="I298" s="175"/>
      <c r="J298" s="176">
        <f>ROUND(I298*H298,2)</f>
        <v>0</v>
      </c>
      <c r="K298" s="172" t="s">
        <v>145</v>
      </c>
      <c r="L298" s="34"/>
      <c r="M298" s="177" t="s">
        <v>20</v>
      </c>
      <c r="N298" s="178" t="s">
        <v>43</v>
      </c>
      <c r="O298" s="56"/>
      <c r="P298" s="179">
        <f>O298*H298</f>
        <v>0</v>
      </c>
      <c r="Q298" s="179">
        <v>0</v>
      </c>
      <c r="R298" s="179">
        <f>Q298*H298</f>
        <v>0</v>
      </c>
      <c r="S298" s="179">
        <v>0</v>
      </c>
      <c r="T298" s="180">
        <f>S298*H298</f>
        <v>0</v>
      </c>
      <c r="AR298" s="13" t="s">
        <v>201</v>
      </c>
      <c r="AT298" s="13" t="s">
        <v>141</v>
      </c>
      <c r="AU298" s="13" t="s">
        <v>82</v>
      </c>
      <c r="AY298" s="13" t="s">
        <v>138</v>
      </c>
      <c r="BE298" s="181">
        <f>IF(N298="základní",J298,0)</f>
        <v>0</v>
      </c>
      <c r="BF298" s="181">
        <f>IF(N298="snížená",J298,0)</f>
        <v>0</v>
      </c>
      <c r="BG298" s="181">
        <f>IF(N298="zákl. přenesená",J298,0)</f>
        <v>0</v>
      </c>
      <c r="BH298" s="181">
        <f>IF(N298="sníž. přenesená",J298,0)</f>
        <v>0</v>
      </c>
      <c r="BI298" s="181">
        <f>IF(N298="nulová",J298,0)</f>
        <v>0</v>
      </c>
      <c r="BJ298" s="13" t="s">
        <v>80</v>
      </c>
      <c r="BK298" s="181">
        <f>ROUND(I298*H298,2)</f>
        <v>0</v>
      </c>
      <c r="BL298" s="13" t="s">
        <v>201</v>
      </c>
      <c r="BM298" s="13" t="s">
        <v>844</v>
      </c>
    </row>
    <row r="299" spans="2:65" s="1" customFormat="1" ht="16.5" customHeight="1">
      <c r="B299" s="30"/>
      <c r="C299" s="170" t="s">
        <v>845</v>
      </c>
      <c r="D299" s="170" t="s">
        <v>141</v>
      </c>
      <c r="E299" s="171" t="s">
        <v>846</v>
      </c>
      <c r="F299" s="172" t="s">
        <v>847</v>
      </c>
      <c r="G299" s="173" t="s">
        <v>333</v>
      </c>
      <c r="H299" s="174">
        <v>47</v>
      </c>
      <c r="I299" s="175"/>
      <c r="J299" s="176">
        <f>ROUND(I299*H299,2)</f>
        <v>0</v>
      </c>
      <c r="K299" s="172" t="s">
        <v>20</v>
      </c>
      <c r="L299" s="34"/>
      <c r="M299" s="177" t="s">
        <v>20</v>
      </c>
      <c r="N299" s="178" t="s">
        <v>43</v>
      </c>
      <c r="O299" s="56"/>
      <c r="P299" s="179">
        <f>O299*H299</f>
        <v>0</v>
      </c>
      <c r="Q299" s="179">
        <v>0</v>
      </c>
      <c r="R299" s="179">
        <f>Q299*H299</f>
        <v>0</v>
      </c>
      <c r="S299" s="179">
        <v>0</v>
      </c>
      <c r="T299" s="180">
        <f>S299*H299</f>
        <v>0</v>
      </c>
      <c r="AR299" s="13" t="s">
        <v>201</v>
      </c>
      <c r="AT299" s="13" t="s">
        <v>141</v>
      </c>
      <c r="AU299" s="13" t="s">
        <v>82</v>
      </c>
      <c r="AY299" s="13" t="s">
        <v>138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13" t="s">
        <v>80</v>
      </c>
      <c r="BK299" s="181">
        <f>ROUND(I299*H299,2)</f>
        <v>0</v>
      </c>
      <c r="BL299" s="13" t="s">
        <v>201</v>
      </c>
      <c r="BM299" s="13" t="s">
        <v>848</v>
      </c>
    </row>
    <row r="300" spans="2:65" s="1" customFormat="1" ht="16.5" customHeight="1">
      <c r="B300" s="30"/>
      <c r="C300" s="170" t="s">
        <v>849</v>
      </c>
      <c r="D300" s="170" t="s">
        <v>141</v>
      </c>
      <c r="E300" s="171" t="s">
        <v>850</v>
      </c>
      <c r="F300" s="172" t="s">
        <v>851</v>
      </c>
      <c r="G300" s="173" t="s">
        <v>333</v>
      </c>
      <c r="H300" s="174">
        <v>1</v>
      </c>
      <c r="I300" s="175"/>
      <c r="J300" s="176">
        <f>ROUND(I300*H300,2)</f>
        <v>0</v>
      </c>
      <c r="K300" s="172" t="s">
        <v>20</v>
      </c>
      <c r="L300" s="34"/>
      <c r="M300" s="177" t="s">
        <v>20</v>
      </c>
      <c r="N300" s="178" t="s">
        <v>43</v>
      </c>
      <c r="O300" s="56"/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AR300" s="13" t="s">
        <v>201</v>
      </c>
      <c r="AT300" s="13" t="s">
        <v>141</v>
      </c>
      <c r="AU300" s="13" t="s">
        <v>82</v>
      </c>
      <c r="AY300" s="13" t="s">
        <v>138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13" t="s">
        <v>80</v>
      </c>
      <c r="BK300" s="181">
        <f>ROUND(I300*H300,2)</f>
        <v>0</v>
      </c>
      <c r="BL300" s="13" t="s">
        <v>201</v>
      </c>
      <c r="BM300" s="13" t="s">
        <v>852</v>
      </c>
    </row>
    <row r="301" spans="2:65" s="10" customFormat="1" ht="22.9" customHeight="1">
      <c r="B301" s="154"/>
      <c r="C301" s="155"/>
      <c r="D301" s="156" t="s">
        <v>71</v>
      </c>
      <c r="E301" s="168" t="s">
        <v>853</v>
      </c>
      <c r="F301" s="168" t="s">
        <v>854</v>
      </c>
      <c r="G301" s="155"/>
      <c r="H301" s="155"/>
      <c r="I301" s="158"/>
      <c r="J301" s="169">
        <f>BK301</f>
        <v>0</v>
      </c>
      <c r="K301" s="155"/>
      <c r="L301" s="160"/>
      <c r="M301" s="161"/>
      <c r="N301" s="162"/>
      <c r="O301" s="162"/>
      <c r="P301" s="163">
        <f>SUM(P302:P336)</f>
        <v>0</v>
      </c>
      <c r="Q301" s="162"/>
      <c r="R301" s="163">
        <f>SUM(R302:R336)</f>
        <v>1.520302</v>
      </c>
      <c r="S301" s="162"/>
      <c r="T301" s="164">
        <f>SUM(T302:T336)</f>
        <v>0</v>
      </c>
      <c r="AR301" s="165" t="s">
        <v>82</v>
      </c>
      <c r="AT301" s="166" t="s">
        <v>71</v>
      </c>
      <c r="AU301" s="166" t="s">
        <v>80</v>
      </c>
      <c r="AY301" s="165" t="s">
        <v>138</v>
      </c>
      <c r="BK301" s="167">
        <f>SUM(BK302:BK336)</f>
        <v>0</v>
      </c>
    </row>
    <row r="302" spans="2:65" s="1" customFormat="1" ht="16.5" customHeight="1">
      <c r="B302" s="30"/>
      <c r="C302" s="170" t="s">
        <v>855</v>
      </c>
      <c r="D302" s="170" t="s">
        <v>141</v>
      </c>
      <c r="E302" s="171" t="s">
        <v>856</v>
      </c>
      <c r="F302" s="172" t="s">
        <v>857</v>
      </c>
      <c r="G302" s="173" t="s">
        <v>144</v>
      </c>
      <c r="H302" s="174">
        <v>4.5999999999999996</v>
      </c>
      <c r="I302" s="175"/>
      <c r="J302" s="176">
        <f t="shared" ref="J302:J336" si="100">ROUND(I302*H302,2)</f>
        <v>0</v>
      </c>
      <c r="K302" s="172" t="s">
        <v>145</v>
      </c>
      <c r="L302" s="34"/>
      <c r="M302" s="177" t="s">
        <v>20</v>
      </c>
      <c r="N302" s="178" t="s">
        <v>43</v>
      </c>
      <c r="O302" s="56"/>
      <c r="P302" s="179">
        <f t="shared" ref="P302:P336" si="101">O302*H302</f>
        <v>0</v>
      </c>
      <c r="Q302" s="179">
        <v>2.7E-4</v>
      </c>
      <c r="R302" s="179">
        <f t="shared" ref="R302:R336" si="102">Q302*H302</f>
        <v>1.2419999999999998E-3</v>
      </c>
      <c r="S302" s="179">
        <v>0</v>
      </c>
      <c r="T302" s="180">
        <f t="shared" ref="T302:T336" si="103">S302*H302</f>
        <v>0</v>
      </c>
      <c r="AR302" s="13" t="s">
        <v>201</v>
      </c>
      <c r="AT302" s="13" t="s">
        <v>141</v>
      </c>
      <c r="AU302" s="13" t="s">
        <v>82</v>
      </c>
      <c r="AY302" s="13" t="s">
        <v>138</v>
      </c>
      <c r="BE302" s="181">
        <f t="shared" ref="BE302:BE336" si="104">IF(N302="základní",J302,0)</f>
        <v>0</v>
      </c>
      <c r="BF302" s="181">
        <f t="shared" ref="BF302:BF336" si="105">IF(N302="snížená",J302,0)</f>
        <v>0</v>
      </c>
      <c r="BG302" s="181">
        <f t="shared" ref="BG302:BG336" si="106">IF(N302="zákl. přenesená",J302,0)</f>
        <v>0</v>
      </c>
      <c r="BH302" s="181">
        <f t="shared" ref="BH302:BH336" si="107">IF(N302="sníž. přenesená",J302,0)</f>
        <v>0</v>
      </c>
      <c r="BI302" s="181">
        <f t="shared" ref="BI302:BI336" si="108">IF(N302="nulová",J302,0)</f>
        <v>0</v>
      </c>
      <c r="BJ302" s="13" t="s">
        <v>80</v>
      </c>
      <c r="BK302" s="181">
        <f t="shared" ref="BK302:BK336" si="109">ROUND(I302*H302,2)</f>
        <v>0</v>
      </c>
      <c r="BL302" s="13" t="s">
        <v>201</v>
      </c>
      <c r="BM302" s="13" t="s">
        <v>858</v>
      </c>
    </row>
    <row r="303" spans="2:65" s="1" customFormat="1" ht="16.5" customHeight="1">
      <c r="B303" s="30"/>
      <c r="C303" s="182" t="s">
        <v>859</v>
      </c>
      <c r="D303" s="182" t="s">
        <v>310</v>
      </c>
      <c r="E303" s="183" t="s">
        <v>860</v>
      </c>
      <c r="F303" s="184" t="s">
        <v>861</v>
      </c>
      <c r="G303" s="185" t="s">
        <v>209</v>
      </c>
      <c r="H303" s="186">
        <v>2</v>
      </c>
      <c r="I303" s="187"/>
      <c r="J303" s="188">
        <f t="shared" si="100"/>
        <v>0</v>
      </c>
      <c r="K303" s="184" t="s">
        <v>20</v>
      </c>
      <c r="L303" s="189"/>
      <c r="M303" s="190" t="s">
        <v>20</v>
      </c>
      <c r="N303" s="191" t="s">
        <v>43</v>
      </c>
      <c r="O303" s="56"/>
      <c r="P303" s="179">
        <f t="shared" si="101"/>
        <v>0</v>
      </c>
      <c r="Q303" s="179">
        <v>3.1099999999999999E-2</v>
      </c>
      <c r="R303" s="179">
        <f t="shared" si="102"/>
        <v>6.2199999999999998E-2</v>
      </c>
      <c r="S303" s="179">
        <v>0</v>
      </c>
      <c r="T303" s="180">
        <f t="shared" si="103"/>
        <v>0</v>
      </c>
      <c r="AR303" s="13" t="s">
        <v>271</v>
      </c>
      <c r="AT303" s="13" t="s">
        <v>310</v>
      </c>
      <c r="AU303" s="13" t="s">
        <v>82</v>
      </c>
      <c r="AY303" s="13" t="s">
        <v>138</v>
      </c>
      <c r="BE303" s="181">
        <f t="shared" si="104"/>
        <v>0</v>
      </c>
      <c r="BF303" s="181">
        <f t="shared" si="105"/>
        <v>0</v>
      </c>
      <c r="BG303" s="181">
        <f t="shared" si="106"/>
        <v>0</v>
      </c>
      <c r="BH303" s="181">
        <f t="shared" si="107"/>
        <v>0</v>
      </c>
      <c r="BI303" s="181">
        <f t="shared" si="108"/>
        <v>0</v>
      </c>
      <c r="BJ303" s="13" t="s">
        <v>80</v>
      </c>
      <c r="BK303" s="181">
        <f t="shared" si="109"/>
        <v>0</v>
      </c>
      <c r="BL303" s="13" t="s">
        <v>201</v>
      </c>
      <c r="BM303" s="13" t="s">
        <v>862</v>
      </c>
    </row>
    <row r="304" spans="2:65" s="1" customFormat="1" ht="16.5" customHeight="1">
      <c r="B304" s="30"/>
      <c r="C304" s="182" t="s">
        <v>863</v>
      </c>
      <c r="D304" s="182" t="s">
        <v>310</v>
      </c>
      <c r="E304" s="183" t="s">
        <v>864</v>
      </c>
      <c r="F304" s="184" t="s">
        <v>865</v>
      </c>
      <c r="G304" s="185" t="s">
        <v>209</v>
      </c>
      <c r="H304" s="186">
        <v>1</v>
      </c>
      <c r="I304" s="187"/>
      <c r="J304" s="188">
        <f t="shared" si="100"/>
        <v>0</v>
      </c>
      <c r="K304" s="184" t="s">
        <v>20</v>
      </c>
      <c r="L304" s="189"/>
      <c r="M304" s="190" t="s">
        <v>20</v>
      </c>
      <c r="N304" s="191" t="s">
        <v>43</v>
      </c>
      <c r="O304" s="56"/>
      <c r="P304" s="179">
        <f t="shared" si="101"/>
        <v>0</v>
      </c>
      <c r="Q304" s="179">
        <v>1.8700000000000001E-2</v>
      </c>
      <c r="R304" s="179">
        <f t="shared" si="102"/>
        <v>1.8700000000000001E-2</v>
      </c>
      <c r="S304" s="179">
        <v>0</v>
      </c>
      <c r="T304" s="180">
        <f t="shared" si="103"/>
        <v>0</v>
      </c>
      <c r="AR304" s="13" t="s">
        <v>271</v>
      </c>
      <c r="AT304" s="13" t="s">
        <v>310</v>
      </c>
      <c r="AU304" s="13" t="s">
        <v>82</v>
      </c>
      <c r="AY304" s="13" t="s">
        <v>138</v>
      </c>
      <c r="BE304" s="181">
        <f t="shared" si="104"/>
        <v>0</v>
      </c>
      <c r="BF304" s="181">
        <f t="shared" si="105"/>
        <v>0</v>
      </c>
      <c r="BG304" s="181">
        <f t="shared" si="106"/>
        <v>0</v>
      </c>
      <c r="BH304" s="181">
        <f t="shared" si="107"/>
        <v>0</v>
      </c>
      <c r="BI304" s="181">
        <f t="shared" si="108"/>
        <v>0</v>
      </c>
      <c r="BJ304" s="13" t="s">
        <v>80</v>
      </c>
      <c r="BK304" s="181">
        <f t="shared" si="109"/>
        <v>0</v>
      </c>
      <c r="BL304" s="13" t="s">
        <v>201</v>
      </c>
      <c r="BM304" s="13" t="s">
        <v>866</v>
      </c>
    </row>
    <row r="305" spans="2:65" s="1" customFormat="1" ht="16.5" customHeight="1">
      <c r="B305" s="30"/>
      <c r="C305" s="170" t="s">
        <v>867</v>
      </c>
      <c r="D305" s="170" t="s">
        <v>141</v>
      </c>
      <c r="E305" s="171" t="s">
        <v>868</v>
      </c>
      <c r="F305" s="172" t="s">
        <v>869</v>
      </c>
      <c r="G305" s="173" t="s">
        <v>144</v>
      </c>
      <c r="H305" s="174">
        <v>0.48</v>
      </c>
      <c r="I305" s="175"/>
      <c r="J305" s="176">
        <f t="shared" si="100"/>
        <v>0</v>
      </c>
      <c r="K305" s="172" t="s">
        <v>145</v>
      </c>
      <c r="L305" s="34"/>
      <c r="M305" s="177" t="s">
        <v>20</v>
      </c>
      <c r="N305" s="178" t="s">
        <v>43</v>
      </c>
      <c r="O305" s="56"/>
      <c r="P305" s="179">
        <f t="shared" si="101"/>
        <v>0</v>
      </c>
      <c r="Q305" s="179">
        <v>0</v>
      </c>
      <c r="R305" s="179">
        <f t="shared" si="102"/>
        <v>0</v>
      </c>
      <c r="S305" s="179">
        <v>0</v>
      </c>
      <c r="T305" s="180">
        <f t="shared" si="103"/>
        <v>0</v>
      </c>
      <c r="AR305" s="13" t="s">
        <v>201</v>
      </c>
      <c r="AT305" s="13" t="s">
        <v>141</v>
      </c>
      <c r="AU305" s="13" t="s">
        <v>82</v>
      </c>
      <c r="AY305" s="13" t="s">
        <v>138</v>
      </c>
      <c r="BE305" s="181">
        <f t="shared" si="104"/>
        <v>0</v>
      </c>
      <c r="BF305" s="181">
        <f t="shared" si="105"/>
        <v>0</v>
      </c>
      <c r="BG305" s="181">
        <f t="shared" si="106"/>
        <v>0</v>
      </c>
      <c r="BH305" s="181">
        <f t="shared" si="107"/>
        <v>0</v>
      </c>
      <c r="BI305" s="181">
        <f t="shared" si="108"/>
        <v>0</v>
      </c>
      <c r="BJ305" s="13" t="s">
        <v>80</v>
      </c>
      <c r="BK305" s="181">
        <f t="shared" si="109"/>
        <v>0</v>
      </c>
      <c r="BL305" s="13" t="s">
        <v>201</v>
      </c>
      <c r="BM305" s="13" t="s">
        <v>870</v>
      </c>
    </row>
    <row r="306" spans="2:65" s="1" customFormat="1" ht="16.5" customHeight="1">
      <c r="B306" s="30"/>
      <c r="C306" s="170" t="s">
        <v>871</v>
      </c>
      <c r="D306" s="170" t="s">
        <v>141</v>
      </c>
      <c r="E306" s="171" t="s">
        <v>872</v>
      </c>
      <c r="F306" s="172" t="s">
        <v>873</v>
      </c>
      <c r="G306" s="173" t="s">
        <v>209</v>
      </c>
      <c r="H306" s="174">
        <v>2</v>
      </c>
      <c r="I306" s="175"/>
      <c r="J306" s="176">
        <f t="shared" si="100"/>
        <v>0</v>
      </c>
      <c r="K306" s="172" t="s">
        <v>145</v>
      </c>
      <c r="L306" s="34"/>
      <c r="M306" s="177" t="s">
        <v>20</v>
      </c>
      <c r="N306" s="178" t="s">
        <v>43</v>
      </c>
      <c r="O306" s="56"/>
      <c r="P306" s="179">
        <f t="shared" si="101"/>
        <v>0</v>
      </c>
      <c r="Q306" s="179">
        <v>2.5999999999999998E-4</v>
      </c>
      <c r="R306" s="179">
        <f t="shared" si="102"/>
        <v>5.1999999999999995E-4</v>
      </c>
      <c r="S306" s="179">
        <v>0</v>
      </c>
      <c r="T306" s="180">
        <f t="shared" si="103"/>
        <v>0</v>
      </c>
      <c r="AR306" s="13" t="s">
        <v>201</v>
      </c>
      <c r="AT306" s="13" t="s">
        <v>141</v>
      </c>
      <c r="AU306" s="13" t="s">
        <v>82</v>
      </c>
      <c r="AY306" s="13" t="s">
        <v>138</v>
      </c>
      <c r="BE306" s="181">
        <f t="shared" si="104"/>
        <v>0</v>
      </c>
      <c r="BF306" s="181">
        <f t="shared" si="105"/>
        <v>0</v>
      </c>
      <c r="BG306" s="181">
        <f t="shared" si="106"/>
        <v>0</v>
      </c>
      <c r="BH306" s="181">
        <f t="shared" si="107"/>
        <v>0</v>
      </c>
      <c r="BI306" s="181">
        <f t="shared" si="108"/>
        <v>0</v>
      </c>
      <c r="BJ306" s="13" t="s">
        <v>80</v>
      </c>
      <c r="BK306" s="181">
        <f t="shared" si="109"/>
        <v>0</v>
      </c>
      <c r="BL306" s="13" t="s">
        <v>201</v>
      </c>
      <c r="BM306" s="13" t="s">
        <v>874</v>
      </c>
    </row>
    <row r="307" spans="2:65" s="1" customFormat="1" ht="16.5" customHeight="1">
      <c r="B307" s="30"/>
      <c r="C307" s="182" t="s">
        <v>875</v>
      </c>
      <c r="D307" s="182" t="s">
        <v>310</v>
      </c>
      <c r="E307" s="183" t="s">
        <v>876</v>
      </c>
      <c r="F307" s="184" t="s">
        <v>877</v>
      </c>
      <c r="G307" s="185" t="s">
        <v>209</v>
      </c>
      <c r="H307" s="186">
        <v>2</v>
      </c>
      <c r="I307" s="187"/>
      <c r="J307" s="188">
        <f t="shared" si="100"/>
        <v>0</v>
      </c>
      <c r="K307" s="184" t="s">
        <v>145</v>
      </c>
      <c r="L307" s="189"/>
      <c r="M307" s="190" t="s">
        <v>20</v>
      </c>
      <c r="N307" s="191" t="s">
        <v>43</v>
      </c>
      <c r="O307" s="56"/>
      <c r="P307" s="179">
        <f t="shared" si="101"/>
        <v>0</v>
      </c>
      <c r="Q307" s="179">
        <v>7.9000000000000001E-2</v>
      </c>
      <c r="R307" s="179">
        <f t="shared" si="102"/>
        <v>0.158</v>
      </c>
      <c r="S307" s="179">
        <v>0</v>
      </c>
      <c r="T307" s="180">
        <f t="shared" si="103"/>
        <v>0</v>
      </c>
      <c r="AR307" s="13" t="s">
        <v>271</v>
      </c>
      <c r="AT307" s="13" t="s">
        <v>310</v>
      </c>
      <c r="AU307" s="13" t="s">
        <v>82</v>
      </c>
      <c r="AY307" s="13" t="s">
        <v>138</v>
      </c>
      <c r="BE307" s="181">
        <f t="shared" si="104"/>
        <v>0</v>
      </c>
      <c r="BF307" s="181">
        <f t="shared" si="105"/>
        <v>0</v>
      </c>
      <c r="BG307" s="181">
        <f t="shared" si="106"/>
        <v>0</v>
      </c>
      <c r="BH307" s="181">
        <f t="shared" si="107"/>
        <v>0</v>
      </c>
      <c r="BI307" s="181">
        <f t="shared" si="108"/>
        <v>0</v>
      </c>
      <c r="BJ307" s="13" t="s">
        <v>80</v>
      </c>
      <c r="BK307" s="181">
        <f t="shared" si="109"/>
        <v>0</v>
      </c>
      <c r="BL307" s="13" t="s">
        <v>201</v>
      </c>
      <c r="BM307" s="13" t="s">
        <v>878</v>
      </c>
    </row>
    <row r="308" spans="2:65" s="1" customFormat="1" ht="22.5" customHeight="1">
      <c r="B308" s="30"/>
      <c r="C308" s="170" t="s">
        <v>879</v>
      </c>
      <c r="D308" s="170" t="s">
        <v>141</v>
      </c>
      <c r="E308" s="171" t="s">
        <v>880</v>
      </c>
      <c r="F308" s="172" t="s">
        <v>881</v>
      </c>
      <c r="G308" s="173" t="s">
        <v>209</v>
      </c>
      <c r="H308" s="174">
        <v>62</v>
      </c>
      <c r="I308" s="175"/>
      <c r="J308" s="176">
        <f t="shared" si="100"/>
        <v>0</v>
      </c>
      <c r="K308" s="172" t="s">
        <v>145</v>
      </c>
      <c r="L308" s="34"/>
      <c r="M308" s="177" t="s">
        <v>20</v>
      </c>
      <c r="N308" s="178" t="s">
        <v>43</v>
      </c>
      <c r="O308" s="56"/>
      <c r="P308" s="179">
        <f t="shared" si="101"/>
        <v>0</v>
      </c>
      <c r="Q308" s="179">
        <v>0</v>
      </c>
      <c r="R308" s="179">
        <f t="shared" si="102"/>
        <v>0</v>
      </c>
      <c r="S308" s="179">
        <v>0</v>
      </c>
      <c r="T308" s="180">
        <f t="shared" si="103"/>
        <v>0</v>
      </c>
      <c r="AR308" s="13" t="s">
        <v>201</v>
      </c>
      <c r="AT308" s="13" t="s">
        <v>141</v>
      </c>
      <c r="AU308" s="13" t="s">
        <v>82</v>
      </c>
      <c r="AY308" s="13" t="s">
        <v>138</v>
      </c>
      <c r="BE308" s="181">
        <f t="shared" si="104"/>
        <v>0</v>
      </c>
      <c r="BF308" s="181">
        <f t="shared" si="105"/>
        <v>0</v>
      </c>
      <c r="BG308" s="181">
        <f t="shared" si="106"/>
        <v>0</v>
      </c>
      <c r="BH308" s="181">
        <f t="shared" si="107"/>
        <v>0</v>
      </c>
      <c r="BI308" s="181">
        <f t="shared" si="108"/>
        <v>0</v>
      </c>
      <c r="BJ308" s="13" t="s">
        <v>80</v>
      </c>
      <c r="BK308" s="181">
        <f t="shared" si="109"/>
        <v>0</v>
      </c>
      <c r="BL308" s="13" t="s">
        <v>201</v>
      </c>
      <c r="BM308" s="13" t="s">
        <v>882</v>
      </c>
    </row>
    <row r="309" spans="2:65" s="1" customFormat="1" ht="16.5" customHeight="1">
      <c r="B309" s="30"/>
      <c r="C309" s="182" t="s">
        <v>883</v>
      </c>
      <c r="D309" s="182" t="s">
        <v>310</v>
      </c>
      <c r="E309" s="183" t="s">
        <v>884</v>
      </c>
      <c r="F309" s="184" t="s">
        <v>885</v>
      </c>
      <c r="G309" s="185" t="s">
        <v>209</v>
      </c>
      <c r="H309" s="186">
        <v>19</v>
      </c>
      <c r="I309" s="187"/>
      <c r="J309" s="188">
        <f t="shared" si="100"/>
        <v>0</v>
      </c>
      <c r="K309" s="184" t="s">
        <v>145</v>
      </c>
      <c r="L309" s="189"/>
      <c r="M309" s="190" t="s">
        <v>20</v>
      </c>
      <c r="N309" s="191" t="s">
        <v>43</v>
      </c>
      <c r="O309" s="56"/>
      <c r="P309" s="179">
        <f t="shared" si="101"/>
        <v>0</v>
      </c>
      <c r="Q309" s="179">
        <v>1.2999999999999999E-2</v>
      </c>
      <c r="R309" s="179">
        <f t="shared" si="102"/>
        <v>0.247</v>
      </c>
      <c r="S309" s="179">
        <v>0</v>
      </c>
      <c r="T309" s="180">
        <f t="shared" si="103"/>
        <v>0</v>
      </c>
      <c r="AR309" s="13" t="s">
        <v>271</v>
      </c>
      <c r="AT309" s="13" t="s">
        <v>310</v>
      </c>
      <c r="AU309" s="13" t="s">
        <v>82</v>
      </c>
      <c r="AY309" s="13" t="s">
        <v>138</v>
      </c>
      <c r="BE309" s="181">
        <f t="shared" si="104"/>
        <v>0</v>
      </c>
      <c r="BF309" s="181">
        <f t="shared" si="105"/>
        <v>0</v>
      </c>
      <c r="BG309" s="181">
        <f t="shared" si="106"/>
        <v>0</v>
      </c>
      <c r="BH309" s="181">
        <f t="shared" si="107"/>
        <v>0</v>
      </c>
      <c r="BI309" s="181">
        <f t="shared" si="108"/>
        <v>0</v>
      </c>
      <c r="BJ309" s="13" t="s">
        <v>80</v>
      </c>
      <c r="BK309" s="181">
        <f t="shared" si="109"/>
        <v>0</v>
      </c>
      <c r="BL309" s="13" t="s">
        <v>201</v>
      </c>
      <c r="BM309" s="13" t="s">
        <v>886</v>
      </c>
    </row>
    <row r="310" spans="2:65" s="1" customFormat="1" ht="16.5" customHeight="1">
      <c r="B310" s="30"/>
      <c r="C310" s="182" t="s">
        <v>887</v>
      </c>
      <c r="D310" s="182" t="s">
        <v>310</v>
      </c>
      <c r="E310" s="183" t="s">
        <v>888</v>
      </c>
      <c r="F310" s="184" t="s">
        <v>889</v>
      </c>
      <c r="G310" s="185" t="s">
        <v>209</v>
      </c>
      <c r="H310" s="186">
        <v>3</v>
      </c>
      <c r="I310" s="187"/>
      <c r="J310" s="188">
        <f t="shared" si="100"/>
        <v>0</v>
      </c>
      <c r="K310" s="184" t="s">
        <v>145</v>
      </c>
      <c r="L310" s="189"/>
      <c r="M310" s="190" t="s">
        <v>20</v>
      </c>
      <c r="N310" s="191" t="s">
        <v>43</v>
      </c>
      <c r="O310" s="56"/>
      <c r="P310" s="179">
        <f t="shared" si="101"/>
        <v>0</v>
      </c>
      <c r="Q310" s="179">
        <v>1.4E-2</v>
      </c>
      <c r="R310" s="179">
        <f t="shared" si="102"/>
        <v>4.2000000000000003E-2</v>
      </c>
      <c r="S310" s="179">
        <v>0</v>
      </c>
      <c r="T310" s="180">
        <f t="shared" si="103"/>
        <v>0</v>
      </c>
      <c r="AR310" s="13" t="s">
        <v>271</v>
      </c>
      <c r="AT310" s="13" t="s">
        <v>310</v>
      </c>
      <c r="AU310" s="13" t="s">
        <v>82</v>
      </c>
      <c r="AY310" s="13" t="s">
        <v>138</v>
      </c>
      <c r="BE310" s="181">
        <f t="shared" si="104"/>
        <v>0</v>
      </c>
      <c r="BF310" s="181">
        <f t="shared" si="105"/>
        <v>0</v>
      </c>
      <c r="BG310" s="181">
        <f t="shared" si="106"/>
        <v>0</v>
      </c>
      <c r="BH310" s="181">
        <f t="shared" si="107"/>
        <v>0</v>
      </c>
      <c r="BI310" s="181">
        <f t="shared" si="108"/>
        <v>0</v>
      </c>
      <c r="BJ310" s="13" t="s">
        <v>80</v>
      </c>
      <c r="BK310" s="181">
        <f t="shared" si="109"/>
        <v>0</v>
      </c>
      <c r="BL310" s="13" t="s">
        <v>201</v>
      </c>
      <c r="BM310" s="13" t="s">
        <v>890</v>
      </c>
    </row>
    <row r="311" spans="2:65" s="1" customFormat="1" ht="16.5" customHeight="1">
      <c r="B311" s="30"/>
      <c r="C311" s="182" t="s">
        <v>891</v>
      </c>
      <c r="D311" s="182" t="s">
        <v>310</v>
      </c>
      <c r="E311" s="183" t="s">
        <v>892</v>
      </c>
      <c r="F311" s="184" t="s">
        <v>893</v>
      </c>
      <c r="G311" s="185" t="s">
        <v>209</v>
      </c>
      <c r="H311" s="186">
        <v>40</v>
      </c>
      <c r="I311" s="187"/>
      <c r="J311" s="188">
        <f t="shared" si="100"/>
        <v>0</v>
      </c>
      <c r="K311" s="184" t="s">
        <v>145</v>
      </c>
      <c r="L311" s="189"/>
      <c r="M311" s="190" t="s">
        <v>20</v>
      </c>
      <c r="N311" s="191" t="s">
        <v>43</v>
      </c>
      <c r="O311" s="56"/>
      <c r="P311" s="179">
        <f t="shared" si="101"/>
        <v>0</v>
      </c>
      <c r="Q311" s="179">
        <v>1.6E-2</v>
      </c>
      <c r="R311" s="179">
        <f t="shared" si="102"/>
        <v>0.64</v>
      </c>
      <c r="S311" s="179">
        <v>0</v>
      </c>
      <c r="T311" s="180">
        <f t="shared" si="103"/>
        <v>0</v>
      </c>
      <c r="AR311" s="13" t="s">
        <v>271</v>
      </c>
      <c r="AT311" s="13" t="s">
        <v>310</v>
      </c>
      <c r="AU311" s="13" t="s">
        <v>82</v>
      </c>
      <c r="AY311" s="13" t="s">
        <v>138</v>
      </c>
      <c r="BE311" s="181">
        <f t="shared" si="104"/>
        <v>0</v>
      </c>
      <c r="BF311" s="181">
        <f t="shared" si="105"/>
        <v>0</v>
      </c>
      <c r="BG311" s="181">
        <f t="shared" si="106"/>
        <v>0</v>
      </c>
      <c r="BH311" s="181">
        <f t="shared" si="107"/>
        <v>0</v>
      </c>
      <c r="BI311" s="181">
        <f t="shared" si="108"/>
        <v>0</v>
      </c>
      <c r="BJ311" s="13" t="s">
        <v>80</v>
      </c>
      <c r="BK311" s="181">
        <f t="shared" si="109"/>
        <v>0</v>
      </c>
      <c r="BL311" s="13" t="s">
        <v>201</v>
      </c>
      <c r="BM311" s="13" t="s">
        <v>894</v>
      </c>
    </row>
    <row r="312" spans="2:65" s="1" customFormat="1" ht="22.5" customHeight="1">
      <c r="B312" s="30"/>
      <c r="C312" s="170" t="s">
        <v>895</v>
      </c>
      <c r="D312" s="170" t="s">
        <v>141</v>
      </c>
      <c r="E312" s="171" t="s">
        <v>896</v>
      </c>
      <c r="F312" s="172" t="s">
        <v>897</v>
      </c>
      <c r="G312" s="173" t="s">
        <v>209</v>
      </c>
      <c r="H312" s="174">
        <v>3</v>
      </c>
      <c r="I312" s="175"/>
      <c r="J312" s="176">
        <f t="shared" si="100"/>
        <v>0</v>
      </c>
      <c r="K312" s="172" t="s">
        <v>145</v>
      </c>
      <c r="L312" s="34"/>
      <c r="M312" s="177" t="s">
        <v>20</v>
      </c>
      <c r="N312" s="178" t="s">
        <v>43</v>
      </c>
      <c r="O312" s="56"/>
      <c r="P312" s="179">
        <f t="shared" si="101"/>
        <v>0</v>
      </c>
      <c r="Q312" s="179">
        <v>0</v>
      </c>
      <c r="R312" s="179">
        <f t="shared" si="102"/>
        <v>0</v>
      </c>
      <c r="S312" s="179">
        <v>0</v>
      </c>
      <c r="T312" s="180">
        <f t="shared" si="103"/>
        <v>0</v>
      </c>
      <c r="AR312" s="13" t="s">
        <v>201</v>
      </c>
      <c r="AT312" s="13" t="s">
        <v>141</v>
      </c>
      <c r="AU312" s="13" t="s">
        <v>82</v>
      </c>
      <c r="AY312" s="13" t="s">
        <v>138</v>
      </c>
      <c r="BE312" s="181">
        <f t="shared" si="104"/>
        <v>0</v>
      </c>
      <c r="BF312" s="181">
        <f t="shared" si="105"/>
        <v>0</v>
      </c>
      <c r="BG312" s="181">
        <f t="shared" si="106"/>
        <v>0</v>
      </c>
      <c r="BH312" s="181">
        <f t="shared" si="107"/>
        <v>0</v>
      </c>
      <c r="BI312" s="181">
        <f t="shared" si="108"/>
        <v>0</v>
      </c>
      <c r="BJ312" s="13" t="s">
        <v>80</v>
      </c>
      <c r="BK312" s="181">
        <f t="shared" si="109"/>
        <v>0</v>
      </c>
      <c r="BL312" s="13" t="s">
        <v>201</v>
      </c>
      <c r="BM312" s="13" t="s">
        <v>898</v>
      </c>
    </row>
    <row r="313" spans="2:65" s="1" customFormat="1" ht="16.5" customHeight="1">
      <c r="B313" s="30"/>
      <c r="C313" s="182" t="s">
        <v>899</v>
      </c>
      <c r="D313" s="182" t="s">
        <v>310</v>
      </c>
      <c r="E313" s="183" t="s">
        <v>900</v>
      </c>
      <c r="F313" s="184" t="s">
        <v>901</v>
      </c>
      <c r="G313" s="185" t="s">
        <v>209</v>
      </c>
      <c r="H313" s="186">
        <v>3</v>
      </c>
      <c r="I313" s="187"/>
      <c r="J313" s="188">
        <f t="shared" si="100"/>
        <v>0</v>
      </c>
      <c r="K313" s="184" t="s">
        <v>145</v>
      </c>
      <c r="L313" s="189"/>
      <c r="M313" s="190" t="s">
        <v>20</v>
      </c>
      <c r="N313" s="191" t="s">
        <v>43</v>
      </c>
      <c r="O313" s="56"/>
      <c r="P313" s="179">
        <f t="shared" si="101"/>
        <v>0</v>
      </c>
      <c r="Q313" s="179">
        <v>1.9E-2</v>
      </c>
      <c r="R313" s="179">
        <f t="shared" si="102"/>
        <v>5.6999999999999995E-2</v>
      </c>
      <c r="S313" s="179">
        <v>0</v>
      </c>
      <c r="T313" s="180">
        <f t="shared" si="103"/>
        <v>0</v>
      </c>
      <c r="AR313" s="13" t="s">
        <v>271</v>
      </c>
      <c r="AT313" s="13" t="s">
        <v>310</v>
      </c>
      <c r="AU313" s="13" t="s">
        <v>82</v>
      </c>
      <c r="AY313" s="13" t="s">
        <v>138</v>
      </c>
      <c r="BE313" s="181">
        <f t="shared" si="104"/>
        <v>0</v>
      </c>
      <c r="BF313" s="181">
        <f t="shared" si="105"/>
        <v>0</v>
      </c>
      <c r="BG313" s="181">
        <f t="shared" si="106"/>
        <v>0</v>
      </c>
      <c r="BH313" s="181">
        <f t="shared" si="107"/>
        <v>0</v>
      </c>
      <c r="BI313" s="181">
        <f t="shared" si="108"/>
        <v>0</v>
      </c>
      <c r="BJ313" s="13" t="s">
        <v>80</v>
      </c>
      <c r="BK313" s="181">
        <f t="shared" si="109"/>
        <v>0</v>
      </c>
      <c r="BL313" s="13" t="s">
        <v>201</v>
      </c>
      <c r="BM313" s="13" t="s">
        <v>902</v>
      </c>
    </row>
    <row r="314" spans="2:65" s="1" customFormat="1" ht="22.5" customHeight="1">
      <c r="B314" s="30"/>
      <c r="C314" s="170" t="s">
        <v>903</v>
      </c>
      <c r="D314" s="170" t="s">
        <v>141</v>
      </c>
      <c r="E314" s="171" t="s">
        <v>904</v>
      </c>
      <c r="F314" s="172" t="s">
        <v>905</v>
      </c>
      <c r="G314" s="173" t="s">
        <v>209</v>
      </c>
      <c r="H314" s="174">
        <v>2</v>
      </c>
      <c r="I314" s="175"/>
      <c r="J314" s="176">
        <f t="shared" si="100"/>
        <v>0</v>
      </c>
      <c r="K314" s="172" t="s">
        <v>145</v>
      </c>
      <c r="L314" s="34"/>
      <c r="M314" s="177" t="s">
        <v>20</v>
      </c>
      <c r="N314" s="178" t="s">
        <v>43</v>
      </c>
      <c r="O314" s="56"/>
      <c r="P314" s="179">
        <f t="shared" si="101"/>
        <v>0</v>
      </c>
      <c r="Q314" s="179">
        <v>0</v>
      </c>
      <c r="R314" s="179">
        <f t="shared" si="102"/>
        <v>0</v>
      </c>
      <c r="S314" s="179">
        <v>0</v>
      </c>
      <c r="T314" s="180">
        <f t="shared" si="103"/>
        <v>0</v>
      </c>
      <c r="AR314" s="13" t="s">
        <v>201</v>
      </c>
      <c r="AT314" s="13" t="s">
        <v>141</v>
      </c>
      <c r="AU314" s="13" t="s">
        <v>82</v>
      </c>
      <c r="AY314" s="13" t="s">
        <v>138</v>
      </c>
      <c r="BE314" s="181">
        <f t="shared" si="104"/>
        <v>0</v>
      </c>
      <c r="BF314" s="181">
        <f t="shared" si="105"/>
        <v>0</v>
      </c>
      <c r="BG314" s="181">
        <f t="shared" si="106"/>
        <v>0</v>
      </c>
      <c r="BH314" s="181">
        <f t="shared" si="107"/>
        <v>0</v>
      </c>
      <c r="BI314" s="181">
        <f t="shared" si="108"/>
        <v>0</v>
      </c>
      <c r="BJ314" s="13" t="s">
        <v>80</v>
      </c>
      <c r="BK314" s="181">
        <f t="shared" si="109"/>
        <v>0</v>
      </c>
      <c r="BL314" s="13" t="s">
        <v>201</v>
      </c>
      <c r="BM314" s="13" t="s">
        <v>906</v>
      </c>
    </row>
    <row r="315" spans="2:65" s="1" customFormat="1" ht="16.5" customHeight="1">
      <c r="B315" s="30"/>
      <c r="C315" s="182" t="s">
        <v>907</v>
      </c>
      <c r="D315" s="182" t="s">
        <v>310</v>
      </c>
      <c r="E315" s="183" t="s">
        <v>908</v>
      </c>
      <c r="F315" s="184" t="s">
        <v>909</v>
      </c>
      <c r="G315" s="185" t="s">
        <v>209</v>
      </c>
      <c r="H315" s="186">
        <v>2</v>
      </c>
      <c r="I315" s="187"/>
      <c r="J315" s="188">
        <f t="shared" si="100"/>
        <v>0</v>
      </c>
      <c r="K315" s="184" t="s">
        <v>145</v>
      </c>
      <c r="L315" s="189"/>
      <c r="M315" s="190" t="s">
        <v>20</v>
      </c>
      <c r="N315" s="191" t="s">
        <v>43</v>
      </c>
      <c r="O315" s="56"/>
      <c r="P315" s="179">
        <f t="shared" si="101"/>
        <v>0</v>
      </c>
      <c r="Q315" s="179">
        <v>2.8000000000000001E-2</v>
      </c>
      <c r="R315" s="179">
        <f t="shared" si="102"/>
        <v>5.6000000000000001E-2</v>
      </c>
      <c r="S315" s="179">
        <v>0</v>
      </c>
      <c r="T315" s="180">
        <f t="shared" si="103"/>
        <v>0</v>
      </c>
      <c r="AR315" s="13" t="s">
        <v>271</v>
      </c>
      <c r="AT315" s="13" t="s">
        <v>310</v>
      </c>
      <c r="AU315" s="13" t="s">
        <v>82</v>
      </c>
      <c r="AY315" s="13" t="s">
        <v>138</v>
      </c>
      <c r="BE315" s="181">
        <f t="shared" si="104"/>
        <v>0</v>
      </c>
      <c r="BF315" s="181">
        <f t="shared" si="105"/>
        <v>0</v>
      </c>
      <c r="BG315" s="181">
        <f t="shared" si="106"/>
        <v>0</v>
      </c>
      <c r="BH315" s="181">
        <f t="shared" si="107"/>
        <v>0</v>
      </c>
      <c r="BI315" s="181">
        <f t="shared" si="108"/>
        <v>0</v>
      </c>
      <c r="BJ315" s="13" t="s">
        <v>80</v>
      </c>
      <c r="BK315" s="181">
        <f t="shared" si="109"/>
        <v>0</v>
      </c>
      <c r="BL315" s="13" t="s">
        <v>201</v>
      </c>
      <c r="BM315" s="13" t="s">
        <v>910</v>
      </c>
    </row>
    <row r="316" spans="2:65" s="1" customFormat="1" ht="16.5" customHeight="1">
      <c r="B316" s="30"/>
      <c r="C316" s="182" t="s">
        <v>911</v>
      </c>
      <c r="D316" s="182" t="s">
        <v>310</v>
      </c>
      <c r="E316" s="183" t="s">
        <v>912</v>
      </c>
      <c r="F316" s="184" t="s">
        <v>913</v>
      </c>
      <c r="G316" s="185" t="s">
        <v>209</v>
      </c>
      <c r="H316" s="186">
        <v>62</v>
      </c>
      <c r="I316" s="187"/>
      <c r="J316" s="188">
        <f t="shared" si="100"/>
        <v>0</v>
      </c>
      <c r="K316" s="184" t="s">
        <v>145</v>
      </c>
      <c r="L316" s="189"/>
      <c r="M316" s="190" t="s">
        <v>20</v>
      </c>
      <c r="N316" s="191" t="s">
        <v>43</v>
      </c>
      <c r="O316" s="56"/>
      <c r="P316" s="179">
        <f t="shared" si="101"/>
        <v>0</v>
      </c>
      <c r="Q316" s="179">
        <v>1.1999999999999999E-3</v>
      </c>
      <c r="R316" s="179">
        <f t="shared" si="102"/>
        <v>7.4399999999999994E-2</v>
      </c>
      <c r="S316" s="179">
        <v>0</v>
      </c>
      <c r="T316" s="180">
        <f t="shared" si="103"/>
        <v>0</v>
      </c>
      <c r="AR316" s="13" t="s">
        <v>271</v>
      </c>
      <c r="AT316" s="13" t="s">
        <v>310</v>
      </c>
      <c r="AU316" s="13" t="s">
        <v>82</v>
      </c>
      <c r="AY316" s="13" t="s">
        <v>138</v>
      </c>
      <c r="BE316" s="181">
        <f t="shared" si="104"/>
        <v>0</v>
      </c>
      <c r="BF316" s="181">
        <f t="shared" si="105"/>
        <v>0</v>
      </c>
      <c r="BG316" s="181">
        <f t="shared" si="106"/>
        <v>0</v>
      </c>
      <c r="BH316" s="181">
        <f t="shared" si="107"/>
        <v>0</v>
      </c>
      <c r="BI316" s="181">
        <f t="shared" si="108"/>
        <v>0</v>
      </c>
      <c r="BJ316" s="13" t="s">
        <v>80</v>
      </c>
      <c r="BK316" s="181">
        <f t="shared" si="109"/>
        <v>0</v>
      </c>
      <c r="BL316" s="13" t="s">
        <v>201</v>
      </c>
      <c r="BM316" s="13" t="s">
        <v>914</v>
      </c>
    </row>
    <row r="317" spans="2:65" s="1" customFormat="1" ht="16.5" customHeight="1">
      <c r="B317" s="30"/>
      <c r="C317" s="170" t="s">
        <v>915</v>
      </c>
      <c r="D317" s="170" t="s">
        <v>141</v>
      </c>
      <c r="E317" s="171" t="s">
        <v>916</v>
      </c>
      <c r="F317" s="172" t="s">
        <v>917</v>
      </c>
      <c r="G317" s="173" t="s">
        <v>209</v>
      </c>
      <c r="H317" s="174">
        <v>65</v>
      </c>
      <c r="I317" s="175"/>
      <c r="J317" s="176">
        <f t="shared" si="100"/>
        <v>0</v>
      </c>
      <c r="K317" s="172" t="s">
        <v>145</v>
      </c>
      <c r="L317" s="34"/>
      <c r="M317" s="177" t="s">
        <v>20</v>
      </c>
      <c r="N317" s="178" t="s">
        <v>43</v>
      </c>
      <c r="O317" s="56"/>
      <c r="P317" s="179">
        <f t="shared" si="101"/>
        <v>0</v>
      </c>
      <c r="Q317" s="179">
        <v>0</v>
      </c>
      <c r="R317" s="179">
        <f t="shared" si="102"/>
        <v>0</v>
      </c>
      <c r="S317" s="179">
        <v>0</v>
      </c>
      <c r="T317" s="180">
        <f t="shared" si="103"/>
        <v>0</v>
      </c>
      <c r="AR317" s="13" t="s">
        <v>201</v>
      </c>
      <c r="AT317" s="13" t="s">
        <v>141</v>
      </c>
      <c r="AU317" s="13" t="s">
        <v>82</v>
      </c>
      <c r="AY317" s="13" t="s">
        <v>138</v>
      </c>
      <c r="BE317" s="181">
        <f t="shared" si="104"/>
        <v>0</v>
      </c>
      <c r="BF317" s="181">
        <f t="shared" si="105"/>
        <v>0</v>
      </c>
      <c r="BG317" s="181">
        <f t="shared" si="106"/>
        <v>0</v>
      </c>
      <c r="BH317" s="181">
        <f t="shared" si="107"/>
        <v>0</v>
      </c>
      <c r="BI317" s="181">
        <f t="shared" si="108"/>
        <v>0</v>
      </c>
      <c r="BJ317" s="13" t="s">
        <v>80</v>
      </c>
      <c r="BK317" s="181">
        <f t="shared" si="109"/>
        <v>0</v>
      </c>
      <c r="BL317" s="13" t="s">
        <v>201</v>
      </c>
      <c r="BM317" s="13" t="s">
        <v>918</v>
      </c>
    </row>
    <row r="318" spans="2:65" s="1" customFormat="1" ht="16.5" customHeight="1">
      <c r="B318" s="30"/>
      <c r="C318" s="182" t="s">
        <v>919</v>
      </c>
      <c r="D318" s="182" t="s">
        <v>310</v>
      </c>
      <c r="E318" s="183" t="s">
        <v>920</v>
      </c>
      <c r="F318" s="184" t="s">
        <v>921</v>
      </c>
      <c r="G318" s="185" t="s">
        <v>209</v>
      </c>
      <c r="H318" s="186">
        <v>19</v>
      </c>
      <c r="I318" s="187"/>
      <c r="J318" s="188">
        <f t="shared" si="100"/>
        <v>0</v>
      </c>
      <c r="K318" s="184" t="s">
        <v>145</v>
      </c>
      <c r="L318" s="189"/>
      <c r="M318" s="190" t="s">
        <v>20</v>
      </c>
      <c r="N318" s="191" t="s">
        <v>43</v>
      </c>
      <c r="O318" s="56"/>
      <c r="P318" s="179">
        <f t="shared" si="101"/>
        <v>0</v>
      </c>
      <c r="Q318" s="179">
        <v>1.3799999999999999E-3</v>
      </c>
      <c r="R318" s="179">
        <f t="shared" si="102"/>
        <v>2.622E-2</v>
      </c>
      <c r="S318" s="179">
        <v>0</v>
      </c>
      <c r="T318" s="180">
        <f t="shared" si="103"/>
        <v>0</v>
      </c>
      <c r="AR318" s="13" t="s">
        <v>271</v>
      </c>
      <c r="AT318" s="13" t="s">
        <v>310</v>
      </c>
      <c r="AU318" s="13" t="s">
        <v>82</v>
      </c>
      <c r="AY318" s="13" t="s">
        <v>138</v>
      </c>
      <c r="BE318" s="181">
        <f t="shared" si="104"/>
        <v>0</v>
      </c>
      <c r="BF318" s="181">
        <f t="shared" si="105"/>
        <v>0</v>
      </c>
      <c r="BG318" s="181">
        <f t="shared" si="106"/>
        <v>0</v>
      </c>
      <c r="BH318" s="181">
        <f t="shared" si="107"/>
        <v>0</v>
      </c>
      <c r="BI318" s="181">
        <f t="shared" si="108"/>
        <v>0</v>
      </c>
      <c r="BJ318" s="13" t="s">
        <v>80</v>
      </c>
      <c r="BK318" s="181">
        <f t="shared" si="109"/>
        <v>0</v>
      </c>
      <c r="BL318" s="13" t="s">
        <v>201</v>
      </c>
      <c r="BM318" s="13" t="s">
        <v>922</v>
      </c>
    </row>
    <row r="319" spans="2:65" s="1" customFormat="1" ht="16.5" customHeight="1">
      <c r="B319" s="30"/>
      <c r="C319" s="182" t="s">
        <v>923</v>
      </c>
      <c r="D319" s="182" t="s">
        <v>310</v>
      </c>
      <c r="E319" s="183" t="s">
        <v>924</v>
      </c>
      <c r="F319" s="184" t="s">
        <v>925</v>
      </c>
      <c r="G319" s="185" t="s">
        <v>209</v>
      </c>
      <c r="H319" s="186">
        <v>3</v>
      </c>
      <c r="I319" s="187"/>
      <c r="J319" s="188">
        <f t="shared" si="100"/>
        <v>0</v>
      </c>
      <c r="K319" s="184" t="s">
        <v>145</v>
      </c>
      <c r="L319" s="189"/>
      <c r="M319" s="190" t="s">
        <v>20</v>
      </c>
      <c r="N319" s="191" t="s">
        <v>43</v>
      </c>
      <c r="O319" s="56"/>
      <c r="P319" s="179">
        <f t="shared" si="101"/>
        <v>0</v>
      </c>
      <c r="Q319" s="179">
        <v>1.6199999999999999E-3</v>
      </c>
      <c r="R319" s="179">
        <f t="shared" si="102"/>
        <v>4.8599999999999997E-3</v>
      </c>
      <c r="S319" s="179">
        <v>0</v>
      </c>
      <c r="T319" s="180">
        <f t="shared" si="103"/>
        <v>0</v>
      </c>
      <c r="AR319" s="13" t="s">
        <v>271</v>
      </c>
      <c r="AT319" s="13" t="s">
        <v>310</v>
      </c>
      <c r="AU319" s="13" t="s">
        <v>82</v>
      </c>
      <c r="AY319" s="13" t="s">
        <v>138</v>
      </c>
      <c r="BE319" s="181">
        <f t="shared" si="104"/>
        <v>0</v>
      </c>
      <c r="BF319" s="181">
        <f t="shared" si="105"/>
        <v>0</v>
      </c>
      <c r="BG319" s="181">
        <f t="shared" si="106"/>
        <v>0</v>
      </c>
      <c r="BH319" s="181">
        <f t="shared" si="107"/>
        <v>0</v>
      </c>
      <c r="BI319" s="181">
        <f t="shared" si="108"/>
        <v>0</v>
      </c>
      <c r="BJ319" s="13" t="s">
        <v>80</v>
      </c>
      <c r="BK319" s="181">
        <f t="shared" si="109"/>
        <v>0</v>
      </c>
      <c r="BL319" s="13" t="s">
        <v>201</v>
      </c>
      <c r="BM319" s="13" t="s">
        <v>926</v>
      </c>
    </row>
    <row r="320" spans="2:65" s="1" customFormat="1" ht="16.5" customHeight="1">
      <c r="B320" s="30"/>
      <c r="C320" s="182" t="s">
        <v>927</v>
      </c>
      <c r="D320" s="182" t="s">
        <v>310</v>
      </c>
      <c r="E320" s="183" t="s">
        <v>928</v>
      </c>
      <c r="F320" s="184" t="s">
        <v>929</v>
      </c>
      <c r="G320" s="185" t="s">
        <v>209</v>
      </c>
      <c r="H320" s="186">
        <v>40</v>
      </c>
      <c r="I320" s="187"/>
      <c r="J320" s="188">
        <f t="shared" si="100"/>
        <v>0</v>
      </c>
      <c r="K320" s="184" t="s">
        <v>145</v>
      </c>
      <c r="L320" s="189"/>
      <c r="M320" s="190" t="s">
        <v>20</v>
      </c>
      <c r="N320" s="191" t="s">
        <v>43</v>
      </c>
      <c r="O320" s="56"/>
      <c r="P320" s="179">
        <f t="shared" si="101"/>
        <v>0</v>
      </c>
      <c r="Q320" s="179">
        <v>1.8500000000000001E-3</v>
      </c>
      <c r="R320" s="179">
        <f t="shared" si="102"/>
        <v>7.400000000000001E-2</v>
      </c>
      <c r="S320" s="179">
        <v>0</v>
      </c>
      <c r="T320" s="180">
        <f t="shared" si="103"/>
        <v>0</v>
      </c>
      <c r="AR320" s="13" t="s">
        <v>271</v>
      </c>
      <c r="AT320" s="13" t="s">
        <v>310</v>
      </c>
      <c r="AU320" s="13" t="s">
        <v>82</v>
      </c>
      <c r="AY320" s="13" t="s">
        <v>138</v>
      </c>
      <c r="BE320" s="181">
        <f t="shared" si="104"/>
        <v>0</v>
      </c>
      <c r="BF320" s="181">
        <f t="shared" si="105"/>
        <v>0</v>
      </c>
      <c r="BG320" s="181">
        <f t="shared" si="106"/>
        <v>0</v>
      </c>
      <c r="BH320" s="181">
        <f t="shared" si="107"/>
        <v>0</v>
      </c>
      <c r="BI320" s="181">
        <f t="shared" si="108"/>
        <v>0</v>
      </c>
      <c r="BJ320" s="13" t="s">
        <v>80</v>
      </c>
      <c r="BK320" s="181">
        <f t="shared" si="109"/>
        <v>0</v>
      </c>
      <c r="BL320" s="13" t="s">
        <v>201</v>
      </c>
      <c r="BM320" s="13" t="s">
        <v>930</v>
      </c>
    </row>
    <row r="321" spans="2:65" s="1" customFormat="1" ht="16.5" customHeight="1">
      <c r="B321" s="30"/>
      <c r="C321" s="182" t="s">
        <v>931</v>
      </c>
      <c r="D321" s="182" t="s">
        <v>310</v>
      </c>
      <c r="E321" s="183" t="s">
        <v>932</v>
      </c>
      <c r="F321" s="184" t="s">
        <v>933</v>
      </c>
      <c r="G321" s="185" t="s">
        <v>209</v>
      </c>
      <c r="H321" s="186">
        <v>3</v>
      </c>
      <c r="I321" s="187"/>
      <c r="J321" s="188">
        <f t="shared" si="100"/>
        <v>0</v>
      </c>
      <c r="K321" s="184" t="s">
        <v>145</v>
      </c>
      <c r="L321" s="189"/>
      <c r="M321" s="190" t="s">
        <v>20</v>
      </c>
      <c r="N321" s="191" t="s">
        <v>43</v>
      </c>
      <c r="O321" s="56"/>
      <c r="P321" s="179">
        <f t="shared" si="101"/>
        <v>0</v>
      </c>
      <c r="Q321" s="179">
        <v>2.0799999999999998E-3</v>
      </c>
      <c r="R321" s="179">
        <f t="shared" si="102"/>
        <v>6.239999999999999E-3</v>
      </c>
      <c r="S321" s="179">
        <v>0</v>
      </c>
      <c r="T321" s="180">
        <f t="shared" si="103"/>
        <v>0</v>
      </c>
      <c r="AR321" s="13" t="s">
        <v>271</v>
      </c>
      <c r="AT321" s="13" t="s">
        <v>310</v>
      </c>
      <c r="AU321" s="13" t="s">
        <v>82</v>
      </c>
      <c r="AY321" s="13" t="s">
        <v>138</v>
      </c>
      <c r="BE321" s="181">
        <f t="shared" si="104"/>
        <v>0</v>
      </c>
      <c r="BF321" s="181">
        <f t="shared" si="105"/>
        <v>0</v>
      </c>
      <c r="BG321" s="181">
        <f t="shared" si="106"/>
        <v>0</v>
      </c>
      <c r="BH321" s="181">
        <f t="shared" si="107"/>
        <v>0</v>
      </c>
      <c r="BI321" s="181">
        <f t="shared" si="108"/>
        <v>0</v>
      </c>
      <c r="BJ321" s="13" t="s">
        <v>80</v>
      </c>
      <c r="BK321" s="181">
        <f t="shared" si="109"/>
        <v>0</v>
      </c>
      <c r="BL321" s="13" t="s">
        <v>201</v>
      </c>
      <c r="BM321" s="13" t="s">
        <v>934</v>
      </c>
    </row>
    <row r="322" spans="2:65" s="1" customFormat="1" ht="16.5" customHeight="1">
      <c r="B322" s="30"/>
      <c r="C322" s="170" t="s">
        <v>935</v>
      </c>
      <c r="D322" s="170" t="s">
        <v>141</v>
      </c>
      <c r="E322" s="171" t="s">
        <v>936</v>
      </c>
      <c r="F322" s="172" t="s">
        <v>937</v>
      </c>
      <c r="G322" s="173" t="s">
        <v>209</v>
      </c>
      <c r="H322" s="174">
        <v>2</v>
      </c>
      <c r="I322" s="175"/>
      <c r="J322" s="176">
        <f t="shared" si="100"/>
        <v>0</v>
      </c>
      <c r="K322" s="172" t="s">
        <v>145</v>
      </c>
      <c r="L322" s="34"/>
      <c r="M322" s="177" t="s">
        <v>20</v>
      </c>
      <c r="N322" s="178" t="s">
        <v>43</v>
      </c>
      <c r="O322" s="56"/>
      <c r="P322" s="179">
        <f t="shared" si="101"/>
        <v>0</v>
      </c>
      <c r="Q322" s="179">
        <v>0</v>
      </c>
      <c r="R322" s="179">
        <f t="shared" si="102"/>
        <v>0</v>
      </c>
      <c r="S322" s="179">
        <v>0</v>
      </c>
      <c r="T322" s="180">
        <f t="shared" si="103"/>
        <v>0</v>
      </c>
      <c r="AR322" s="13" t="s">
        <v>201</v>
      </c>
      <c r="AT322" s="13" t="s">
        <v>141</v>
      </c>
      <c r="AU322" s="13" t="s">
        <v>82</v>
      </c>
      <c r="AY322" s="13" t="s">
        <v>138</v>
      </c>
      <c r="BE322" s="181">
        <f t="shared" si="104"/>
        <v>0</v>
      </c>
      <c r="BF322" s="181">
        <f t="shared" si="105"/>
        <v>0</v>
      </c>
      <c r="BG322" s="181">
        <f t="shared" si="106"/>
        <v>0</v>
      </c>
      <c r="BH322" s="181">
        <f t="shared" si="107"/>
        <v>0</v>
      </c>
      <c r="BI322" s="181">
        <f t="shared" si="108"/>
        <v>0</v>
      </c>
      <c r="BJ322" s="13" t="s">
        <v>80</v>
      </c>
      <c r="BK322" s="181">
        <f t="shared" si="109"/>
        <v>0</v>
      </c>
      <c r="BL322" s="13" t="s">
        <v>201</v>
      </c>
      <c r="BM322" s="13" t="s">
        <v>938</v>
      </c>
    </row>
    <row r="323" spans="2:65" s="1" customFormat="1" ht="16.5" customHeight="1">
      <c r="B323" s="30"/>
      <c r="C323" s="182" t="s">
        <v>939</v>
      </c>
      <c r="D323" s="182" t="s">
        <v>310</v>
      </c>
      <c r="E323" s="183" t="s">
        <v>940</v>
      </c>
      <c r="F323" s="184" t="s">
        <v>941</v>
      </c>
      <c r="G323" s="185" t="s">
        <v>209</v>
      </c>
      <c r="H323" s="186">
        <v>2</v>
      </c>
      <c r="I323" s="187"/>
      <c r="J323" s="188">
        <f t="shared" si="100"/>
        <v>0</v>
      </c>
      <c r="K323" s="184" t="s">
        <v>145</v>
      </c>
      <c r="L323" s="189"/>
      <c r="M323" s="190" t="s">
        <v>20</v>
      </c>
      <c r="N323" s="191" t="s">
        <v>43</v>
      </c>
      <c r="O323" s="56"/>
      <c r="P323" s="179">
        <f t="shared" si="101"/>
        <v>0</v>
      </c>
      <c r="Q323" s="179">
        <v>3.3500000000000001E-3</v>
      </c>
      <c r="R323" s="179">
        <f t="shared" si="102"/>
        <v>6.7000000000000002E-3</v>
      </c>
      <c r="S323" s="179">
        <v>0</v>
      </c>
      <c r="T323" s="180">
        <f t="shared" si="103"/>
        <v>0</v>
      </c>
      <c r="AR323" s="13" t="s">
        <v>271</v>
      </c>
      <c r="AT323" s="13" t="s">
        <v>310</v>
      </c>
      <c r="AU323" s="13" t="s">
        <v>82</v>
      </c>
      <c r="AY323" s="13" t="s">
        <v>138</v>
      </c>
      <c r="BE323" s="181">
        <f t="shared" si="104"/>
        <v>0</v>
      </c>
      <c r="BF323" s="181">
        <f t="shared" si="105"/>
        <v>0</v>
      </c>
      <c r="BG323" s="181">
        <f t="shared" si="106"/>
        <v>0</v>
      </c>
      <c r="BH323" s="181">
        <f t="shared" si="107"/>
        <v>0</v>
      </c>
      <c r="BI323" s="181">
        <f t="shared" si="108"/>
        <v>0</v>
      </c>
      <c r="BJ323" s="13" t="s">
        <v>80</v>
      </c>
      <c r="BK323" s="181">
        <f t="shared" si="109"/>
        <v>0</v>
      </c>
      <c r="BL323" s="13" t="s">
        <v>201</v>
      </c>
      <c r="BM323" s="13" t="s">
        <v>942</v>
      </c>
    </row>
    <row r="324" spans="2:65" s="1" customFormat="1" ht="16.5" customHeight="1">
      <c r="B324" s="30"/>
      <c r="C324" s="170" t="s">
        <v>943</v>
      </c>
      <c r="D324" s="170" t="s">
        <v>141</v>
      </c>
      <c r="E324" s="171" t="s">
        <v>944</v>
      </c>
      <c r="F324" s="172" t="s">
        <v>945</v>
      </c>
      <c r="G324" s="173" t="s">
        <v>209</v>
      </c>
      <c r="H324" s="174">
        <v>2</v>
      </c>
      <c r="I324" s="175"/>
      <c r="J324" s="176">
        <f t="shared" si="100"/>
        <v>0</v>
      </c>
      <c r="K324" s="172" t="s">
        <v>145</v>
      </c>
      <c r="L324" s="34"/>
      <c r="M324" s="177" t="s">
        <v>20</v>
      </c>
      <c r="N324" s="178" t="s">
        <v>43</v>
      </c>
      <c r="O324" s="56"/>
      <c r="P324" s="179">
        <f t="shared" si="101"/>
        <v>0</v>
      </c>
      <c r="Q324" s="179">
        <v>0</v>
      </c>
      <c r="R324" s="179">
        <f t="shared" si="102"/>
        <v>0</v>
      </c>
      <c r="S324" s="179">
        <v>0</v>
      </c>
      <c r="T324" s="180">
        <f t="shared" si="103"/>
        <v>0</v>
      </c>
      <c r="AR324" s="13" t="s">
        <v>201</v>
      </c>
      <c r="AT324" s="13" t="s">
        <v>141</v>
      </c>
      <c r="AU324" s="13" t="s">
        <v>82</v>
      </c>
      <c r="AY324" s="13" t="s">
        <v>138</v>
      </c>
      <c r="BE324" s="181">
        <f t="shared" si="104"/>
        <v>0</v>
      </c>
      <c r="BF324" s="181">
        <f t="shared" si="105"/>
        <v>0</v>
      </c>
      <c r="BG324" s="181">
        <f t="shared" si="106"/>
        <v>0</v>
      </c>
      <c r="BH324" s="181">
        <f t="shared" si="107"/>
        <v>0</v>
      </c>
      <c r="BI324" s="181">
        <f t="shared" si="108"/>
        <v>0</v>
      </c>
      <c r="BJ324" s="13" t="s">
        <v>80</v>
      </c>
      <c r="BK324" s="181">
        <f t="shared" si="109"/>
        <v>0</v>
      </c>
      <c r="BL324" s="13" t="s">
        <v>201</v>
      </c>
      <c r="BM324" s="13" t="s">
        <v>946</v>
      </c>
    </row>
    <row r="325" spans="2:65" s="1" customFormat="1" ht="16.5" customHeight="1">
      <c r="B325" s="30"/>
      <c r="C325" s="170" t="s">
        <v>947</v>
      </c>
      <c r="D325" s="170" t="s">
        <v>141</v>
      </c>
      <c r="E325" s="171" t="s">
        <v>948</v>
      </c>
      <c r="F325" s="172" t="s">
        <v>949</v>
      </c>
      <c r="G325" s="173" t="s">
        <v>209</v>
      </c>
      <c r="H325" s="174">
        <v>2</v>
      </c>
      <c r="I325" s="175"/>
      <c r="J325" s="176">
        <f t="shared" si="100"/>
        <v>0</v>
      </c>
      <c r="K325" s="172" t="s">
        <v>145</v>
      </c>
      <c r="L325" s="34"/>
      <c r="M325" s="177" t="s">
        <v>20</v>
      </c>
      <c r="N325" s="178" t="s">
        <v>43</v>
      </c>
      <c r="O325" s="56"/>
      <c r="P325" s="179">
        <f t="shared" si="101"/>
        <v>0</v>
      </c>
      <c r="Q325" s="179">
        <v>0</v>
      </c>
      <c r="R325" s="179">
        <f t="shared" si="102"/>
        <v>0</v>
      </c>
      <c r="S325" s="179">
        <v>0</v>
      </c>
      <c r="T325" s="180">
        <f t="shared" si="103"/>
        <v>0</v>
      </c>
      <c r="AR325" s="13" t="s">
        <v>201</v>
      </c>
      <c r="AT325" s="13" t="s">
        <v>141</v>
      </c>
      <c r="AU325" s="13" t="s">
        <v>82</v>
      </c>
      <c r="AY325" s="13" t="s">
        <v>138</v>
      </c>
      <c r="BE325" s="181">
        <f t="shared" si="104"/>
        <v>0</v>
      </c>
      <c r="BF325" s="181">
        <f t="shared" si="105"/>
        <v>0</v>
      </c>
      <c r="BG325" s="181">
        <f t="shared" si="106"/>
        <v>0</v>
      </c>
      <c r="BH325" s="181">
        <f t="shared" si="107"/>
        <v>0</v>
      </c>
      <c r="BI325" s="181">
        <f t="shared" si="108"/>
        <v>0</v>
      </c>
      <c r="BJ325" s="13" t="s">
        <v>80</v>
      </c>
      <c r="BK325" s="181">
        <f t="shared" si="109"/>
        <v>0</v>
      </c>
      <c r="BL325" s="13" t="s">
        <v>201</v>
      </c>
      <c r="BM325" s="13" t="s">
        <v>950</v>
      </c>
    </row>
    <row r="326" spans="2:65" s="1" customFormat="1" ht="16.5" customHeight="1">
      <c r="B326" s="30"/>
      <c r="C326" s="170" t="s">
        <v>951</v>
      </c>
      <c r="D326" s="170" t="s">
        <v>141</v>
      </c>
      <c r="E326" s="171" t="s">
        <v>952</v>
      </c>
      <c r="F326" s="172" t="s">
        <v>953</v>
      </c>
      <c r="G326" s="173" t="s">
        <v>209</v>
      </c>
      <c r="H326" s="174">
        <v>1</v>
      </c>
      <c r="I326" s="175"/>
      <c r="J326" s="176">
        <f t="shared" si="100"/>
        <v>0</v>
      </c>
      <c r="K326" s="172" t="s">
        <v>145</v>
      </c>
      <c r="L326" s="34"/>
      <c r="M326" s="177" t="s">
        <v>20</v>
      </c>
      <c r="N326" s="178" t="s">
        <v>43</v>
      </c>
      <c r="O326" s="56"/>
      <c r="P326" s="179">
        <f t="shared" si="101"/>
        <v>0</v>
      </c>
      <c r="Q326" s="179">
        <v>0</v>
      </c>
      <c r="R326" s="179">
        <f t="shared" si="102"/>
        <v>0</v>
      </c>
      <c r="S326" s="179">
        <v>0</v>
      </c>
      <c r="T326" s="180">
        <f t="shared" si="103"/>
        <v>0</v>
      </c>
      <c r="AR326" s="13" t="s">
        <v>201</v>
      </c>
      <c r="AT326" s="13" t="s">
        <v>141</v>
      </c>
      <c r="AU326" s="13" t="s">
        <v>82</v>
      </c>
      <c r="AY326" s="13" t="s">
        <v>138</v>
      </c>
      <c r="BE326" s="181">
        <f t="shared" si="104"/>
        <v>0</v>
      </c>
      <c r="BF326" s="181">
        <f t="shared" si="105"/>
        <v>0</v>
      </c>
      <c r="BG326" s="181">
        <f t="shared" si="106"/>
        <v>0</v>
      </c>
      <c r="BH326" s="181">
        <f t="shared" si="107"/>
        <v>0</v>
      </c>
      <c r="BI326" s="181">
        <f t="shared" si="108"/>
        <v>0</v>
      </c>
      <c r="BJ326" s="13" t="s">
        <v>80</v>
      </c>
      <c r="BK326" s="181">
        <f t="shared" si="109"/>
        <v>0</v>
      </c>
      <c r="BL326" s="13" t="s">
        <v>201</v>
      </c>
      <c r="BM326" s="13" t="s">
        <v>954</v>
      </c>
    </row>
    <row r="327" spans="2:65" s="1" customFormat="1" ht="16.5" customHeight="1">
      <c r="B327" s="30"/>
      <c r="C327" s="182" t="s">
        <v>955</v>
      </c>
      <c r="D327" s="182" t="s">
        <v>310</v>
      </c>
      <c r="E327" s="183" t="s">
        <v>956</v>
      </c>
      <c r="F327" s="184" t="s">
        <v>957</v>
      </c>
      <c r="G327" s="185" t="s">
        <v>209</v>
      </c>
      <c r="H327" s="186">
        <v>1</v>
      </c>
      <c r="I327" s="187"/>
      <c r="J327" s="188">
        <f t="shared" si="100"/>
        <v>0</v>
      </c>
      <c r="K327" s="184" t="s">
        <v>20</v>
      </c>
      <c r="L327" s="189"/>
      <c r="M327" s="190" t="s">
        <v>20</v>
      </c>
      <c r="N327" s="191" t="s">
        <v>43</v>
      </c>
      <c r="O327" s="56"/>
      <c r="P327" s="179">
        <f t="shared" si="101"/>
        <v>0</v>
      </c>
      <c r="Q327" s="179">
        <v>4.4999999999999998E-2</v>
      </c>
      <c r="R327" s="179">
        <f t="shared" si="102"/>
        <v>4.4999999999999998E-2</v>
      </c>
      <c r="S327" s="179">
        <v>0</v>
      </c>
      <c r="T327" s="180">
        <f t="shared" si="103"/>
        <v>0</v>
      </c>
      <c r="AR327" s="13" t="s">
        <v>271</v>
      </c>
      <c r="AT327" s="13" t="s">
        <v>310</v>
      </c>
      <c r="AU327" s="13" t="s">
        <v>82</v>
      </c>
      <c r="AY327" s="13" t="s">
        <v>138</v>
      </c>
      <c r="BE327" s="181">
        <f t="shared" si="104"/>
        <v>0</v>
      </c>
      <c r="BF327" s="181">
        <f t="shared" si="105"/>
        <v>0</v>
      </c>
      <c r="BG327" s="181">
        <f t="shared" si="106"/>
        <v>0</v>
      </c>
      <c r="BH327" s="181">
        <f t="shared" si="107"/>
        <v>0</v>
      </c>
      <c r="BI327" s="181">
        <f t="shared" si="108"/>
        <v>0</v>
      </c>
      <c r="BJ327" s="13" t="s">
        <v>80</v>
      </c>
      <c r="BK327" s="181">
        <f t="shared" si="109"/>
        <v>0</v>
      </c>
      <c r="BL327" s="13" t="s">
        <v>201</v>
      </c>
      <c r="BM327" s="13" t="s">
        <v>958</v>
      </c>
    </row>
    <row r="328" spans="2:65" s="1" customFormat="1" ht="16.5" customHeight="1">
      <c r="B328" s="30"/>
      <c r="C328" s="170" t="s">
        <v>959</v>
      </c>
      <c r="D328" s="170" t="s">
        <v>141</v>
      </c>
      <c r="E328" s="171" t="s">
        <v>960</v>
      </c>
      <c r="F328" s="172" t="s">
        <v>961</v>
      </c>
      <c r="G328" s="173" t="s">
        <v>209</v>
      </c>
      <c r="H328" s="174">
        <v>1</v>
      </c>
      <c r="I328" s="175"/>
      <c r="J328" s="176">
        <f t="shared" si="100"/>
        <v>0</v>
      </c>
      <c r="K328" s="172" t="s">
        <v>145</v>
      </c>
      <c r="L328" s="34"/>
      <c r="M328" s="177" t="s">
        <v>20</v>
      </c>
      <c r="N328" s="178" t="s">
        <v>43</v>
      </c>
      <c r="O328" s="56"/>
      <c r="P328" s="179">
        <f t="shared" si="101"/>
        <v>0</v>
      </c>
      <c r="Q328" s="179">
        <v>0</v>
      </c>
      <c r="R328" s="179">
        <f t="shared" si="102"/>
        <v>0</v>
      </c>
      <c r="S328" s="179">
        <v>0</v>
      </c>
      <c r="T328" s="180">
        <f t="shared" si="103"/>
        <v>0</v>
      </c>
      <c r="AR328" s="13" t="s">
        <v>201</v>
      </c>
      <c r="AT328" s="13" t="s">
        <v>141</v>
      </c>
      <c r="AU328" s="13" t="s">
        <v>82</v>
      </c>
      <c r="AY328" s="13" t="s">
        <v>138</v>
      </c>
      <c r="BE328" s="181">
        <f t="shared" si="104"/>
        <v>0</v>
      </c>
      <c r="BF328" s="181">
        <f t="shared" si="105"/>
        <v>0</v>
      </c>
      <c r="BG328" s="181">
        <f t="shared" si="106"/>
        <v>0</v>
      </c>
      <c r="BH328" s="181">
        <f t="shared" si="107"/>
        <v>0</v>
      </c>
      <c r="BI328" s="181">
        <f t="shared" si="108"/>
        <v>0</v>
      </c>
      <c r="BJ328" s="13" t="s">
        <v>80</v>
      </c>
      <c r="BK328" s="181">
        <f t="shared" si="109"/>
        <v>0</v>
      </c>
      <c r="BL328" s="13" t="s">
        <v>201</v>
      </c>
      <c r="BM328" s="13" t="s">
        <v>962</v>
      </c>
    </row>
    <row r="329" spans="2:65" s="1" customFormat="1" ht="16.5" customHeight="1">
      <c r="B329" s="30"/>
      <c r="C329" s="182" t="s">
        <v>963</v>
      </c>
      <c r="D329" s="182" t="s">
        <v>310</v>
      </c>
      <c r="E329" s="183" t="s">
        <v>964</v>
      </c>
      <c r="F329" s="184" t="s">
        <v>965</v>
      </c>
      <c r="G329" s="185" t="s">
        <v>694</v>
      </c>
      <c r="H329" s="186">
        <v>1</v>
      </c>
      <c r="I329" s="187"/>
      <c r="J329" s="188">
        <f t="shared" si="100"/>
        <v>0</v>
      </c>
      <c r="K329" s="184" t="s">
        <v>20</v>
      </c>
      <c r="L329" s="189"/>
      <c r="M329" s="190" t="s">
        <v>20</v>
      </c>
      <c r="N329" s="191" t="s">
        <v>43</v>
      </c>
      <c r="O329" s="56"/>
      <c r="P329" s="179">
        <f t="shared" si="101"/>
        <v>0</v>
      </c>
      <c r="Q329" s="179">
        <v>0</v>
      </c>
      <c r="R329" s="179">
        <f t="shared" si="102"/>
        <v>0</v>
      </c>
      <c r="S329" s="179">
        <v>0</v>
      </c>
      <c r="T329" s="180">
        <f t="shared" si="103"/>
        <v>0</v>
      </c>
      <c r="AR329" s="13" t="s">
        <v>271</v>
      </c>
      <c r="AT329" s="13" t="s">
        <v>310</v>
      </c>
      <c r="AU329" s="13" t="s">
        <v>82</v>
      </c>
      <c r="AY329" s="13" t="s">
        <v>138</v>
      </c>
      <c r="BE329" s="181">
        <f t="shared" si="104"/>
        <v>0</v>
      </c>
      <c r="BF329" s="181">
        <f t="shared" si="105"/>
        <v>0</v>
      </c>
      <c r="BG329" s="181">
        <f t="shared" si="106"/>
        <v>0</v>
      </c>
      <c r="BH329" s="181">
        <f t="shared" si="107"/>
        <v>0</v>
      </c>
      <c r="BI329" s="181">
        <f t="shared" si="108"/>
        <v>0</v>
      </c>
      <c r="BJ329" s="13" t="s">
        <v>80</v>
      </c>
      <c r="BK329" s="181">
        <f t="shared" si="109"/>
        <v>0</v>
      </c>
      <c r="BL329" s="13" t="s">
        <v>201</v>
      </c>
      <c r="BM329" s="13" t="s">
        <v>966</v>
      </c>
    </row>
    <row r="330" spans="2:65" s="1" customFormat="1" ht="16.5" customHeight="1">
      <c r="B330" s="30"/>
      <c r="C330" s="170" t="s">
        <v>967</v>
      </c>
      <c r="D330" s="170" t="s">
        <v>141</v>
      </c>
      <c r="E330" s="171" t="s">
        <v>968</v>
      </c>
      <c r="F330" s="172" t="s">
        <v>969</v>
      </c>
      <c r="G330" s="173" t="s">
        <v>209</v>
      </c>
      <c r="H330" s="174">
        <v>1</v>
      </c>
      <c r="I330" s="175"/>
      <c r="J330" s="176">
        <f t="shared" si="100"/>
        <v>0</v>
      </c>
      <c r="K330" s="172" t="s">
        <v>145</v>
      </c>
      <c r="L330" s="34"/>
      <c r="M330" s="177" t="s">
        <v>20</v>
      </c>
      <c r="N330" s="178" t="s">
        <v>43</v>
      </c>
      <c r="O330" s="56"/>
      <c r="P330" s="179">
        <f t="shared" si="101"/>
        <v>0</v>
      </c>
      <c r="Q330" s="179">
        <v>0</v>
      </c>
      <c r="R330" s="179">
        <f t="shared" si="102"/>
        <v>0</v>
      </c>
      <c r="S330" s="179">
        <v>0</v>
      </c>
      <c r="T330" s="180">
        <f t="shared" si="103"/>
        <v>0</v>
      </c>
      <c r="AR330" s="13" t="s">
        <v>201</v>
      </c>
      <c r="AT330" s="13" t="s">
        <v>141</v>
      </c>
      <c r="AU330" s="13" t="s">
        <v>82</v>
      </c>
      <c r="AY330" s="13" t="s">
        <v>138</v>
      </c>
      <c r="BE330" s="181">
        <f t="shared" si="104"/>
        <v>0</v>
      </c>
      <c r="BF330" s="181">
        <f t="shared" si="105"/>
        <v>0</v>
      </c>
      <c r="BG330" s="181">
        <f t="shared" si="106"/>
        <v>0</v>
      </c>
      <c r="BH330" s="181">
        <f t="shared" si="107"/>
        <v>0</v>
      </c>
      <c r="BI330" s="181">
        <f t="shared" si="108"/>
        <v>0</v>
      </c>
      <c r="BJ330" s="13" t="s">
        <v>80</v>
      </c>
      <c r="BK330" s="181">
        <f t="shared" si="109"/>
        <v>0</v>
      </c>
      <c r="BL330" s="13" t="s">
        <v>201</v>
      </c>
      <c r="BM330" s="13" t="s">
        <v>970</v>
      </c>
    </row>
    <row r="331" spans="2:65" s="1" customFormat="1" ht="16.5" customHeight="1">
      <c r="B331" s="30"/>
      <c r="C331" s="182" t="s">
        <v>971</v>
      </c>
      <c r="D331" s="182" t="s">
        <v>310</v>
      </c>
      <c r="E331" s="183" t="s">
        <v>972</v>
      </c>
      <c r="F331" s="184" t="s">
        <v>973</v>
      </c>
      <c r="G331" s="185" t="s">
        <v>333</v>
      </c>
      <c r="H331" s="186">
        <v>1</v>
      </c>
      <c r="I331" s="187"/>
      <c r="J331" s="188">
        <f t="shared" si="100"/>
        <v>0</v>
      </c>
      <c r="K331" s="184" t="s">
        <v>20</v>
      </c>
      <c r="L331" s="189"/>
      <c r="M331" s="190" t="s">
        <v>20</v>
      </c>
      <c r="N331" s="191" t="s">
        <v>43</v>
      </c>
      <c r="O331" s="56"/>
      <c r="P331" s="179">
        <f t="shared" si="101"/>
        <v>0</v>
      </c>
      <c r="Q331" s="179">
        <v>0</v>
      </c>
      <c r="R331" s="179">
        <f t="shared" si="102"/>
        <v>0</v>
      </c>
      <c r="S331" s="179">
        <v>0</v>
      </c>
      <c r="T331" s="180">
        <f t="shared" si="103"/>
        <v>0</v>
      </c>
      <c r="AR331" s="13" t="s">
        <v>271</v>
      </c>
      <c r="AT331" s="13" t="s">
        <v>310</v>
      </c>
      <c r="AU331" s="13" t="s">
        <v>82</v>
      </c>
      <c r="AY331" s="13" t="s">
        <v>138</v>
      </c>
      <c r="BE331" s="181">
        <f t="shared" si="104"/>
        <v>0</v>
      </c>
      <c r="BF331" s="181">
        <f t="shared" si="105"/>
        <v>0</v>
      </c>
      <c r="BG331" s="181">
        <f t="shared" si="106"/>
        <v>0</v>
      </c>
      <c r="BH331" s="181">
        <f t="shared" si="107"/>
        <v>0</v>
      </c>
      <c r="BI331" s="181">
        <f t="shared" si="108"/>
        <v>0</v>
      </c>
      <c r="BJ331" s="13" t="s">
        <v>80</v>
      </c>
      <c r="BK331" s="181">
        <f t="shared" si="109"/>
        <v>0</v>
      </c>
      <c r="BL331" s="13" t="s">
        <v>201</v>
      </c>
      <c r="BM331" s="13" t="s">
        <v>974</v>
      </c>
    </row>
    <row r="332" spans="2:65" s="1" customFormat="1" ht="16.5" customHeight="1">
      <c r="B332" s="30"/>
      <c r="C332" s="170" t="s">
        <v>975</v>
      </c>
      <c r="D332" s="170" t="s">
        <v>141</v>
      </c>
      <c r="E332" s="171" t="s">
        <v>976</v>
      </c>
      <c r="F332" s="172" t="s">
        <v>977</v>
      </c>
      <c r="G332" s="173" t="s">
        <v>209</v>
      </c>
      <c r="H332" s="174">
        <v>2</v>
      </c>
      <c r="I332" s="175"/>
      <c r="J332" s="176">
        <f t="shared" si="100"/>
        <v>0</v>
      </c>
      <c r="K332" s="172" t="s">
        <v>145</v>
      </c>
      <c r="L332" s="34"/>
      <c r="M332" s="177" t="s">
        <v>20</v>
      </c>
      <c r="N332" s="178" t="s">
        <v>43</v>
      </c>
      <c r="O332" s="56"/>
      <c r="P332" s="179">
        <f t="shared" si="101"/>
        <v>0</v>
      </c>
      <c r="Q332" s="179">
        <v>0</v>
      </c>
      <c r="R332" s="179">
        <f t="shared" si="102"/>
        <v>0</v>
      </c>
      <c r="S332" s="179">
        <v>0</v>
      </c>
      <c r="T332" s="180">
        <f t="shared" si="103"/>
        <v>0</v>
      </c>
      <c r="AR332" s="13" t="s">
        <v>201</v>
      </c>
      <c r="AT332" s="13" t="s">
        <v>141</v>
      </c>
      <c r="AU332" s="13" t="s">
        <v>82</v>
      </c>
      <c r="AY332" s="13" t="s">
        <v>138</v>
      </c>
      <c r="BE332" s="181">
        <f t="shared" si="104"/>
        <v>0</v>
      </c>
      <c r="BF332" s="181">
        <f t="shared" si="105"/>
        <v>0</v>
      </c>
      <c r="BG332" s="181">
        <f t="shared" si="106"/>
        <v>0</v>
      </c>
      <c r="BH332" s="181">
        <f t="shared" si="107"/>
        <v>0</v>
      </c>
      <c r="BI332" s="181">
        <f t="shared" si="108"/>
        <v>0</v>
      </c>
      <c r="BJ332" s="13" t="s">
        <v>80</v>
      </c>
      <c r="BK332" s="181">
        <f t="shared" si="109"/>
        <v>0</v>
      </c>
      <c r="BL332" s="13" t="s">
        <v>201</v>
      </c>
      <c r="BM332" s="13" t="s">
        <v>978</v>
      </c>
    </row>
    <row r="333" spans="2:65" s="1" customFormat="1" ht="16.5" customHeight="1">
      <c r="B333" s="30"/>
      <c r="C333" s="170" t="s">
        <v>979</v>
      </c>
      <c r="D333" s="170" t="s">
        <v>141</v>
      </c>
      <c r="E333" s="171" t="s">
        <v>980</v>
      </c>
      <c r="F333" s="172" t="s">
        <v>981</v>
      </c>
      <c r="G333" s="173" t="s">
        <v>209</v>
      </c>
      <c r="H333" s="174">
        <v>1</v>
      </c>
      <c r="I333" s="175"/>
      <c r="J333" s="176">
        <f t="shared" si="100"/>
        <v>0</v>
      </c>
      <c r="K333" s="172" t="s">
        <v>145</v>
      </c>
      <c r="L333" s="34"/>
      <c r="M333" s="177" t="s">
        <v>20</v>
      </c>
      <c r="N333" s="178" t="s">
        <v>43</v>
      </c>
      <c r="O333" s="56"/>
      <c r="P333" s="179">
        <f t="shared" si="101"/>
        <v>0</v>
      </c>
      <c r="Q333" s="179">
        <v>1.3999999999999999E-4</v>
      </c>
      <c r="R333" s="179">
        <f t="shared" si="102"/>
        <v>1.3999999999999999E-4</v>
      </c>
      <c r="S333" s="179">
        <v>0</v>
      </c>
      <c r="T333" s="180">
        <f t="shared" si="103"/>
        <v>0</v>
      </c>
      <c r="AR333" s="13" t="s">
        <v>201</v>
      </c>
      <c r="AT333" s="13" t="s">
        <v>141</v>
      </c>
      <c r="AU333" s="13" t="s">
        <v>82</v>
      </c>
      <c r="AY333" s="13" t="s">
        <v>138</v>
      </c>
      <c r="BE333" s="181">
        <f t="shared" si="104"/>
        <v>0</v>
      </c>
      <c r="BF333" s="181">
        <f t="shared" si="105"/>
        <v>0</v>
      </c>
      <c r="BG333" s="181">
        <f t="shared" si="106"/>
        <v>0</v>
      </c>
      <c r="BH333" s="181">
        <f t="shared" si="107"/>
        <v>0</v>
      </c>
      <c r="BI333" s="181">
        <f t="shared" si="108"/>
        <v>0</v>
      </c>
      <c r="BJ333" s="13" t="s">
        <v>80</v>
      </c>
      <c r="BK333" s="181">
        <f t="shared" si="109"/>
        <v>0</v>
      </c>
      <c r="BL333" s="13" t="s">
        <v>201</v>
      </c>
      <c r="BM333" s="13" t="s">
        <v>982</v>
      </c>
    </row>
    <row r="334" spans="2:65" s="1" customFormat="1" ht="16.5" customHeight="1">
      <c r="B334" s="30"/>
      <c r="C334" s="182" t="s">
        <v>983</v>
      </c>
      <c r="D334" s="182" t="s">
        <v>310</v>
      </c>
      <c r="E334" s="183" t="s">
        <v>984</v>
      </c>
      <c r="F334" s="184" t="s">
        <v>985</v>
      </c>
      <c r="G334" s="185" t="s">
        <v>694</v>
      </c>
      <c r="H334" s="186">
        <v>1</v>
      </c>
      <c r="I334" s="187"/>
      <c r="J334" s="188">
        <f t="shared" si="100"/>
        <v>0</v>
      </c>
      <c r="K334" s="184" t="s">
        <v>20</v>
      </c>
      <c r="L334" s="189"/>
      <c r="M334" s="190" t="s">
        <v>20</v>
      </c>
      <c r="N334" s="191" t="s">
        <v>43</v>
      </c>
      <c r="O334" s="56"/>
      <c r="P334" s="179">
        <f t="shared" si="101"/>
        <v>0</v>
      </c>
      <c r="Q334" s="179">
        <v>0</v>
      </c>
      <c r="R334" s="179">
        <f t="shared" si="102"/>
        <v>0</v>
      </c>
      <c r="S334" s="179">
        <v>0</v>
      </c>
      <c r="T334" s="180">
        <f t="shared" si="103"/>
        <v>0</v>
      </c>
      <c r="AR334" s="13" t="s">
        <v>271</v>
      </c>
      <c r="AT334" s="13" t="s">
        <v>310</v>
      </c>
      <c r="AU334" s="13" t="s">
        <v>82</v>
      </c>
      <c r="AY334" s="13" t="s">
        <v>138</v>
      </c>
      <c r="BE334" s="181">
        <f t="shared" si="104"/>
        <v>0</v>
      </c>
      <c r="BF334" s="181">
        <f t="shared" si="105"/>
        <v>0</v>
      </c>
      <c r="BG334" s="181">
        <f t="shared" si="106"/>
        <v>0</v>
      </c>
      <c r="BH334" s="181">
        <f t="shared" si="107"/>
        <v>0</v>
      </c>
      <c r="BI334" s="181">
        <f t="shared" si="108"/>
        <v>0</v>
      </c>
      <c r="BJ334" s="13" t="s">
        <v>80</v>
      </c>
      <c r="BK334" s="181">
        <f t="shared" si="109"/>
        <v>0</v>
      </c>
      <c r="BL334" s="13" t="s">
        <v>201</v>
      </c>
      <c r="BM334" s="13" t="s">
        <v>986</v>
      </c>
    </row>
    <row r="335" spans="2:65" s="1" customFormat="1" ht="16.5" customHeight="1">
      <c r="B335" s="30"/>
      <c r="C335" s="170" t="s">
        <v>987</v>
      </c>
      <c r="D335" s="170" t="s">
        <v>141</v>
      </c>
      <c r="E335" s="171" t="s">
        <v>988</v>
      </c>
      <c r="F335" s="172" t="s">
        <v>989</v>
      </c>
      <c r="G335" s="173" t="s">
        <v>209</v>
      </c>
      <c r="H335" s="174">
        <v>1</v>
      </c>
      <c r="I335" s="175"/>
      <c r="J335" s="176">
        <f t="shared" si="100"/>
        <v>0</v>
      </c>
      <c r="K335" s="172" t="s">
        <v>145</v>
      </c>
      <c r="L335" s="34"/>
      <c r="M335" s="177" t="s">
        <v>20</v>
      </c>
      <c r="N335" s="178" t="s">
        <v>43</v>
      </c>
      <c r="O335" s="56"/>
      <c r="P335" s="179">
        <f t="shared" si="101"/>
        <v>0</v>
      </c>
      <c r="Q335" s="179">
        <v>8.0000000000000007E-5</v>
      </c>
      <c r="R335" s="179">
        <f t="shared" si="102"/>
        <v>8.0000000000000007E-5</v>
      </c>
      <c r="S335" s="179">
        <v>0</v>
      </c>
      <c r="T335" s="180">
        <f t="shared" si="103"/>
        <v>0</v>
      </c>
      <c r="AR335" s="13" t="s">
        <v>201</v>
      </c>
      <c r="AT335" s="13" t="s">
        <v>141</v>
      </c>
      <c r="AU335" s="13" t="s">
        <v>82</v>
      </c>
      <c r="AY335" s="13" t="s">
        <v>138</v>
      </c>
      <c r="BE335" s="181">
        <f t="shared" si="104"/>
        <v>0</v>
      </c>
      <c r="BF335" s="181">
        <f t="shared" si="105"/>
        <v>0</v>
      </c>
      <c r="BG335" s="181">
        <f t="shared" si="106"/>
        <v>0</v>
      </c>
      <c r="BH335" s="181">
        <f t="shared" si="107"/>
        <v>0</v>
      </c>
      <c r="BI335" s="181">
        <f t="shared" si="108"/>
        <v>0</v>
      </c>
      <c r="BJ335" s="13" t="s">
        <v>80</v>
      </c>
      <c r="BK335" s="181">
        <f t="shared" si="109"/>
        <v>0</v>
      </c>
      <c r="BL335" s="13" t="s">
        <v>201</v>
      </c>
      <c r="BM335" s="13" t="s">
        <v>990</v>
      </c>
    </row>
    <row r="336" spans="2:65" s="1" customFormat="1" ht="22.5" customHeight="1">
      <c r="B336" s="30"/>
      <c r="C336" s="170" t="s">
        <v>991</v>
      </c>
      <c r="D336" s="170" t="s">
        <v>141</v>
      </c>
      <c r="E336" s="171" t="s">
        <v>992</v>
      </c>
      <c r="F336" s="172" t="s">
        <v>993</v>
      </c>
      <c r="G336" s="173" t="s">
        <v>259</v>
      </c>
      <c r="H336" s="174">
        <v>1.52</v>
      </c>
      <c r="I336" s="175"/>
      <c r="J336" s="176">
        <f t="shared" si="100"/>
        <v>0</v>
      </c>
      <c r="K336" s="172" t="s">
        <v>145</v>
      </c>
      <c r="L336" s="34"/>
      <c r="M336" s="177" t="s">
        <v>20</v>
      </c>
      <c r="N336" s="178" t="s">
        <v>43</v>
      </c>
      <c r="O336" s="56"/>
      <c r="P336" s="179">
        <f t="shared" si="101"/>
        <v>0</v>
      </c>
      <c r="Q336" s="179">
        <v>0</v>
      </c>
      <c r="R336" s="179">
        <f t="shared" si="102"/>
        <v>0</v>
      </c>
      <c r="S336" s="179">
        <v>0</v>
      </c>
      <c r="T336" s="180">
        <f t="shared" si="103"/>
        <v>0</v>
      </c>
      <c r="AR336" s="13" t="s">
        <v>201</v>
      </c>
      <c r="AT336" s="13" t="s">
        <v>141</v>
      </c>
      <c r="AU336" s="13" t="s">
        <v>82</v>
      </c>
      <c r="AY336" s="13" t="s">
        <v>138</v>
      </c>
      <c r="BE336" s="181">
        <f t="shared" si="104"/>
        <v>0</v>
      </c>
      <c r="BF336" s="181">
        <f t="shared" si="105"/>
        <v>0</v>
      </c>
      <c r="BG336" s="181">
        <f t="shared" si="106"/>
        <v>0</v>
      </c>
      <c r="BH336" s="181">
        <f t="shared" si="107"/>
        <v>0</v>
      </c>
      <c r="BI336" s="181">
        <f t="shared" si="108"/>
        <v>0</v>
      </c>
      <c r="BJ336" s="13" t="s">
        <v>80</v>
      </c>
      <c r="BK336" s="181">
        <f t="shared" si="109"/>
        <v>0</v>
      </c>
      <c r="BL336" s="13" t="s">
        <v>201</v>
      </c>
      <c r="BM336" s="13" t="s">
        <v>994</v>
      </c>
    </row>
    <row r="337" spans="2:65" s="10" customFormat="1" ht="22.9" customHeight="1">
      <c r="B337" s="154"/>
      <c r="C337" s="155"/>
      <c r="D337" s="156" t="s">
        <v>71</v>
      </c>
      <c r="E337" s="168" t="s">
        <v>995</v>
      </c>
      <c r="F337" s="168" t="s">
        <v>996</v>
      </c>
      <c r="G337" s="155"/>
      <c r="H337" s="155"/>
      <c r="I337" s="158"/>
      <c r="J337" s="169">
        <f>BK337</f>
        <v>0</v>
      </c>
      <c r="K337" s="155"/>
      <c r="L337" s="160"/>
      <c r="M337" s="161"/>
      <c r="N337" s="162"/>
      <c r="O337" s="162"/>
      <c r="P337" s="163">
        <f>SUM(P338:P340)</f>
        <v>0</v>
      </c>
      <c r="Q337" s="162"/>
      <c r="R337" s="163">
        <f>SUM(R338:R340)</f>
        <v>0</v>
      </c>
      <c r="S337" s="162"/>
      <c r="T337" s="164">
        <f>SUM(T338:T340)</f>
        <v>0.05</v>
      </c>
      <c r="AR337" s="165" t="s">
        <v>82</v>
      </c>
      <c r="AT337" s="166" t="s">
        <v>71</v>
      </c>
      <c r="AU337" s="166" t="s">
        <v>80</v>
      </c>
      <c r="AY337" s="165" t="s">
        <v>138</v>
      </c>
      <c r="BK337" s="167">
        <f>SUM(BK338:BK340)</f>
        <v>0</v>
      </c>
    </row>
    <row r="338" spans="2:65" s="1" customFormat="1" ht="16.5" customHeight="1">
      <c r="B338" s="30"/>
      <c r="C338" s="170" t="s">
        <v>997</v>
      </c>
      <c r="D338" s="170" t="s">
        <v>141</v>
      </c>
      <c r="E338" s="171" t="s">
        <v>998</v>
      </c>
      <c r="F338" s="172" t="s">
        <v>999</v>
      </c>
      <c r="G338" s="173" t="s">
        <v>1000</v>
      </c>
      <c r="H338" s="174">
        <v>50</v>
      </c>
      <c r="I338" s="175"/>
      <c r="J338" s="176">
        <f>ROUND(I338*H338,2)</f>
        <v>0</v>
      </c>
      <c r="K338" s="172" t="s">
        <v>145</v>
      </c>
      <c r="L338" s="34"/>
      <c r="M338" s="177" t="s">
        <v>20</v>
      </c>
      <c r="N338" s="178" t="s">
        <v>43</v>
      </c>
      <c r="O338" s="56"/>
      <c r="P338" s="179">
        <f>O338*H338</f>
        <v>0</v>
      </c>
      <c r="Q338" s="179">
        <v>0</v>
      </c>
      <c r="R338" s="179">
        <f>Q338*H338</f>
        <v>0</v>
      </c>
      <c r="S338" s="179">
        <v>1E-3</v>
      </c>
      <c r="T338" s="180">
        <f>S338*H338</f>
        <v>0.05</v>
      </c>
      <c r="AR338" s="13" t="s">
        <v>201</v>
      </c>
      <c r="AT338" s="13" t="s">
        <v>141</v>
      </c>
      <c r="AU338" s="13" t="s">
        <v>82</v>
      </c>
      <c r="AY338" s="13" t="s">
        <v>138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13" t="s">
        <v>80</v>
      </c>
      <c r="BK338" s="181">
        <f>ROUND(I338*H338,2)</f>
        <v>0</v>
      </c>
      <c r="BL338" s="13" t="s">
        <v>201</v>
      </c>
      <c r="BM338" s="13" t="s">
        <v>1001</v>
      </c>
    </row>
    <row r="339" spans="2:65" s="1" customFormat="1" ht="16.5" customHeight="1">
      <c r="B339" s="30"/>
      <c r="C339" s="170" t="s">
        <v>1002</v>
      </c>
      <c r="D339" s="170" t="s">
        <v>141</v>
      </c>
      <c r="E339" s="171" t="s">
        <v>1003</v>
      </c>
      <c r="F339" s="172" t="s">
        <v>1004</v>
      </c>
      <c r="G339" s="173" t="s">
        <v>333</v>
      </c>
      <c r="H339" s="174">
        <v>3.5000000000000003E-2</v>
      </c>
      <c r="I339" s="175"/>
      <c r="J339" s="176">
        <f>ROUND(I339*H339,2)</f>
        <v>0</v>
      </c>
      <c r="K339" s="172" t="s">
        <v>20</v>
      </c>
      <c r="L339" s="34"/>
      <c r="M339" s="177" t="s">
        <v>20</v>
      </c>
      <c r="N339" s="178" t="s">
        <v>43</v>
      </c>
      <c r="O339" s="56"/>
      <c r="P339" s="179">
        <f>O339*H339</f>
        <v>0</v>
      </c>
      <c r="Q339" s="179">
        <v>0</v>
      </c>
      <c r="R339" s="179">
        <f>Q339*H339</f>
        <v>0</v>
      </c>
      <c r="S339" s="179">
        <v>0</v>
      </c>
      <c r="T339" s="180">
        <f>S339*H339</f>
        <v>0</v>
      </c>
      <c r="AR339" s="13" t="s">
        <v>201</v>
      </c>
      <c r="AT339" s="13" t="s">
        <v>141</v>
      </c>
      <c r="AU339" s="13" t="s">
        <v>82</v>
      </c>
      <c r="AY339" s="13" t="s">
        <v>138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13" t="s">
        <v>80</v>
      </c>
      <c r="BK339" s="181">
        <f>ROUND(I339*H339,2)</f>
        <v>0</v>
      </c>
      <c r="BL339" s="13" t="s">
        <v>201</v>
      </c>
      <c r="BM339" s="13" t="s">
        <v>1005</v>
      </c>
    </row>
    <row r="340" spans="2:65" s="1" customFormat="1" ht="22.5" customHeight="1">
      <c r="B340" s="30"/>
      <c r="C340" s="170" t="s">
        <v>1006</v>
      </c>
      <c r="D340" s="170" t="s">
        <v>141</v>
      </c>
      <c r="E340" s="171" t="s">
        <v>1007</v>
      </c>
      <c r="F340" s="172" t="s">
        <v>1008</v>
      </c>
      <c r="G340" s="173" t="s">
        <v>333</v>
      </c>
      <c r="H340" s="174">
        <v>484.81599999999997</v>
      </c>
      <c r="I340" s="175"/>
      <c r="J340" s="176">
        <f>ROUND(I340*H340,2)</f>
        <v>0</v>
      </c>
      <c r="K340" s="172" t="s">
        <v>20</v>
      </c>
      <c r="L340" s="34"/>
      <c r="M340" s="177" t="s">
        <v>20</v>
      </c>
      <c r="N340" s="178" t="s">
        <v>43</v>
      </c>
      <c r="O340" s="56"/>
      <c r="P340" s="179">
        <f>O340*H340</f>
        <v>0</v>
      </c>
      <c r="Q340" s="179">
        <v>0</v>
      </c>
      <c r="R340" s="179">
        <f>Q340*H340</f>
        <v>0</v>
      </c>
      <c r="S340" s="179">
        <v>0</v>
      </c>
      <c r="T340" s="180">
        <f>S340*H340</f>
        <v>0</v>
      </c>
      <c r="AR340" s="13" t="s">
        <v>201</v>
      </c>
      <c r="AT340" s="13" t="s">
        <v>141</v>
      </c>
      <c r="AU340" s="13" t="s">
        <v>82</v>
      </c>
      <c r="AY340" s="13" t="s">
        <v>138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13" t="s">
        <v>80</v>
      </c>
      <c r="BK340" s="181">
        <f>ROUND(I340*H340,2)</f>
        <v>0</v>
      </c>
      <c r="BL340" s="13" t="s">
        <v>201</v>
      </c>
      <c r="BM340" s="13" t="s">
        <v>1009</v>
      </c>
    </row>
    <row r="341" spans="2:65" s="10" customFormat="1" ht="22.9" customHeight="1">
      <c r="B341" s="154"/>
      <c r="C341" s="155"/>
      <c r="D341" s="156" t="s">
        <v>71</v>
      </c>
      <c r="E341" s="168" t="s">
        <v>1010</v>
      </c>
      <c r="F341" s="168" t="s">
        <v>1011</v>
      </c>
      <c r="G341" s="155"/>
      <c r="H341" s="155"/>
      <c r="I341" s="158"/>
      <c r="J341" s="169">
        <f>BK341</f>
        <v>0</v>
      </c>
      <c r="K341" s="155"/>
      <c r="L341" s="160"/>
      <c r="M341" s="161"/>
      <c r="N341" s="162"/>
      <c r="O341" s="162"/>
      <c r="P341" s="163">
        <f>SUM(P342:P352)</f>
        <v>0</v>
      </c>
      <c r="Q341" s="162"/>
      <c r="R341" s="163">
        <f>SUM(R342:R352)</f>
        <v>9.1680217400000004</v>
      </c>
      <c r="S341" s="162"/>
      <c r="T341" s="164">
        <f>SUM(T342:T352)</f>
        <v>5.0956766</v>
      </c>
      <c r="AR341" s="165" t="s">
        <v>82</v>
      </c>
      <c r="AT341" s="166" t="s">
        <v>71</v>
      </c>
      <c r="AU341" s="166" t="s">
        <v>80</v>
      </c>
      <c r="AY341" s="165" t="s">
        <v>138</v>
      </c>
      <c r="BK341" s="167">
        <f>SUM(BK342:BK352)</f>
        <v>0</v>
      </c>
    </row>
    <row r="342" spans="2:65" s="1" customFormat="1" ht="16.5" customHeight="1">
      <c r="B342" s="30"/>
      <c r="C342" s="170" t="s">
        <v>1012</v>
      </c>
      <c r="D342" s="170" t="s">
        <v>141</v>
      </c>
      <c r="E342" s="171" t="s">
        <v>1013</v>
      </c>
      <c r="F342" s="172" t="s">
        <v>1014</v>
      </c>
      <c r="G342" s="173" t="s">
        <v>144</v>
      </c>
      <c r="H342" s="174">
        <v>112.94</v>
      </c>
      <c r="I342" s="175"/>
      <c r="J342" s="176">
        <f t="shared" ref="J342:J352" si="110">ROUND(I342*H342,2)</f>
        <v>0</v>
      </c>
      <c r="K342" s="172" t="s">
        <v>145</v>
      </c>
      <c r="L342" s="34"/>
      <c r="M342" s="177" t="s">
        <v>20</v>
      </c>
      <c r="N342" s="178" t="s">
        <v>43</v>
      </c>
      <c r="O342" s="56"/>
      <c r="P342" s="179">
        <f t="shared" ref="P342:P352" si="111">O342*H342</f>
        <v>0</v>
      </c>
      <c r="Q342" s="179">
        <v>1.2E-2</v>
      </c>
      <c r="R342" s="179">
        <f t="shared" ref="R342:R352" si="112">Q342*H342</f>
        <v>1.35528</v>
      </c>
      <c r="S342" s="179">
        <v>0</v>
      </c>
      <c r="T342" s="180">
        <f t="shared" ref="T342:T352" si="113">S342*H342</f>
        <v>0</v>
      </c>
      <c r="AR342" s="13" t="s">
        <v>201</v>
      </c>
      <c r="AT342" s="13" t="s">
        <v>141</v>
      </c>
      <c r="AU342" s="13" t="s">
        <v>82</v>
      </c>
      <c r="AY342" s="13" t="s">
        <v>138</v>
      </c>
      <c r="BE342" s="181">
        <f t="shared" ref="BE342:BE352" si="114">IF(N342="základní",J342,0)</f>
        <v>0</v>
      </c>
      <c r="BF342" s="181">
        <f t="shared" ref="BF342:BF352" si="115">IF(N342="snížená",J342,0)</f>
        <v>0</v>
      </c>
      <c r="BG342" s="181">
        <f t="shared" ref="BG342:BG352" si="116">IF(N342="zákl. přenesená",J342,0)</f>
        <v>0</v>
      </c>
      <c r="BH342" s="181">
        <f t="shared" ref="BH342:BH352" si="117">IF(N342="sníž. přenesená",J342,0)</f>
        <v>0</v>
      </c>
      <c r="BI342" s="181">
        <f t="shared" ref="BI342:BI352" si="118">IF(N342="nulová",J342,0)</f>
        <v>0</v>
      </c>
      <c r="BJ342" s="13" t="s">
        <v>80</v>
      </c>
      <c r="BK342" s="181">
        <f t="shared" ref="BK342:BK352" si="119">ROUND(I342*H342,2)</f>
        <v>0</v>
      </c>
      <c r="BL342" s="13" t="s">
        <v>201</v>
      </c>
      <c r="BM342" s="13" t="s">
        <v>1015</v>
      </c>
    </row>
    <row r="343" spans="2:65" s="1" customFormat="1" ht="16.5" customHeight="1">
      <c r="B343" s="30"/>
      <c r="C343" s="170" t="s">
        <v>1016</v>
      </c>
      <c r="D343" s="170" t="s">
        <v>141</v>
      </c>
      <c r="E343" s="171" t="s">
        <v>1017</v>
      </c>
      <c r="F343" s="172" t="s">
        <v>1018</v>
      </c>
      <c r="G343" s="173" t="s">
        <v>366</v>
      </c>
      <c r="H343" s="174">
        <v>37.18</v>
      </c>
      <c r="I343" s="175"/>
      <c r="J343" s="176">
        <f t="shared" si="110"/>
        <v>0</v>
      </c>
      <c r="K343" s="172" t="s">
        <v>145</v>
      </c>
      <c r="L343" s="34"/>
      <c r="M343" s="177" t="s">
        <v>20</v>
      </c>
      <c r="N343" s="178" t="s">
        <v>43</v>
      </c>
      <c r="O343" s="56"/>
      <c r="P343" s="179">
        <f t="shared" si="111"/>
        <v>0</v>
      </c>
      <c r="Q343" s="179">
        <v>0</v>
      </c>
      <c r="R343" s="179">
        <f t="shared" si="112"/>
        <v>0</v>
      </c>
      <c r="S343" s="179">
        <v>1.174E-2</v>
      </c>
      <c r="T343" s="180">
        <f t="shared" si="113"/>
        <v>0.43649320000000003</v>
      </c>
      <c r="AR343" s="13" t="s">
        <v>201</v>
      </c>
      <c r="AT343" s="13" t="s">
        <v>141</v>
      </c>
      <c r="AU343" s="13" t="s">
        <v>82</v>
      </c>
      <c r="AY343" s="13" t="s">
        <v>138</v>
      </c>
      <c r="BE343" s="181">
        <f t="shared" si="114"/>
        <v>0</v>
      </c>
      <c r="BF343" s="181">
        <f t="shared" si="115"/>
        <v>0</v>
      </c>
      <c r="BG343" s="181">
        <f t="shared" si="116"/>
        <v>0</v>
      </c>
      <c r="BH343" s="181">
        <f t="shared" si="117"/>
        <v>0</v>
      </c>
      <c r="BI343" s="181">
        <f t="shared" si="118"/>
        <v>0</v>
      </c>
      <c r="BJ343" s="13" t="s">
        <v>80</v>
      </c>
      <c r="BK343" s="181">
        <f t="shared" si="119"/>
        <v>0</v>
      </c>
      <c r="BL343" s="13" t="s">
        <v>201</v>
      </c>
      <c r="BM343" s="13" t="s">
        <v>1019</v>
      </c>
    </row>
    <row r="344" spans="2:65" s="1" customFormat="1" ht="16.5" customHeight="1">
      <c r="B344" s="30"/>
      <c r="C344" s="170" t="s">
        <v>1020</v>
      </c>
      <c r="D344" s="170" t="s">
        <v>141</v>
      </c>
      <c r="E344" s="171" t="s">
        <v>1021</v>
      </c>
      <c r="F344" s="172" t="s">
        <v>1022</v>
      </c>
      <c r="G344" s="173" t="s">
        <v>366</v>
      </c>
      <c r="H344" s="174">
        <v>37.18</v>
      </c>
      <c r="I344" s="175"/>
      <c r="J344" s="176">
        <f t="shared" si="110"/>
        <v>0</v>
      </c>
      <c r="K344" s="172" t="s">
        <v>145</v>
      </c>
      <c r="L344" s="34"/>
      <c r="M344" s="177" t="s">
        <v>20</v>
      </c>
      <c r="N344" s="178" t="s">
        <v>43</v>
      </c>
      <c r="O344" s="56"/>
      <c r="P344" s="179">
        <f t="shared" si="111"/>
        <v>0</v>
      </c>
      <c r="Q344" s="179">
        <v>4.28E-4</v>
      </c>
      <c r="R344" s="179">
        <f t="shared" si="112"/>
        <v>1.591304E-2</v>
      </c>
      <c r="S344" s="179">
        <v>0</v>
      </c>
      <c r="T344" s="180">
        <f t="shared" si="113"/>
        <v>0</v>
      </c>
      <c r="AR344" s="13" t="s">
        <v>201</v>
      </c>
      <c r="AT344" s="13" t="s">
        <v>141</v>
      </c>
      <c r="AU344" s="13" t="s">
        <v>82</v>
      </c>
      <c r="AY344" s="13" t="s">
        <v>138</v>
      </c>
      <c r="BE344" s="181">
        <f t="shared" si="114"/>
        <v>0</v>
      </c>
      <c r="BF344" s="181">
        <f t="shared" si="115"/>
        <v>0</v>
      </c>
      <c r="BG344" s="181">
        <f t="shared" si="116"/>
        <v>0</v>
      </c>
      <c r="BH344" s="181">
        <f t="shared" si="117"/>
        <v>0</v>
      </c>
      <c r="BI344" s="181">
        <f t="shared" si="118"/>
        <v>0</v>
      </c>
      <c r="BJ344" s="13" t="s">
        <v>80</v>
      </c>
      <c r="BK344" s="181">
        <f t="shared" si="119"/>
        <v>0</v>
      </c>
      <c r="BL344" s="13" t="s">
        <v>201</v>
      </c>
      <c r="BM344" s="13" t="s">
        <v>1023</v>
      </c>
    </row>
    <row r="345" spans="2:65" s="1" customFormat="1" ht="16.5" customHeight="1">
      <c r="B345" s="30"/>
      <c r="C345" s="182" t="s">
        <v>1024</v>
      </c>
      <c r="D345" s="182" t="s">
        <v>310</v>
      </c>
      <c r="E345" s="183" t="s">
        <v>1025</v>
      </c>
      <c r="F345" s="184" t="s">
        <v>1026</v>
      </c>
      <c r="G345" s="185" t="s">
        <v>209</v>
      </c>
      <c r="H345" s="186">
        <v>128.87799999999999</v>
      </c>
      <c r="I345" s="187"/>
      <c r="J345" s="188">
        <f t="shared" si="110"/>
        <v>0</v>
      </c>
      <c r="K345" s="184" t="s">
        <v>145</v>
      </c>
      <c r="L345" s="189"/>
      <c r="M345" s="190" t="s">
        <v>20</v>
      </c>
      <c r="N345" s="191" t="s">
        <v>43</v>
      </c>
      <c r="O345" s="56"/>
      <c r="P345" s="179">
        <f t="shared" si="111"/>
        <v>0</v>
      </c>
      <c r="Q345" s="179">
        <v>4.4999999999999999E-4</v>
      </c>
      <c r="R345" s="179">
        <f t="shared" si="112"/>
        <v>5.7995099999999994E-2</v>
      </c>
      <c r="S345" s="179">
        <v>0</v>
      </c>
      <c r="T345" s="180">
        <f t="shared" si="113"/>
        <v>0</v>
      </c>
      <c r="AR345" s="13" t="s">
        <v>271</v>
      </c>
      <c r="AT345" s="13" t="s">
        <v>310</v>
      </c>
      <c r="AU345" s="13" t="s">
        <v>82</v>
      </c>
      <c r="AY345" s="13" t="s">
        <v>138</v>
      </c>
      <c r="BE345" s="181">
        <f t="shared" si="114"/>
        <v>0</v>
      </c>
      <c r="BF345" s="181">
        <f t="shared" si="115"/>
        <v>0</v>
      </c>
      <c r="BG345" s="181">
        <f t="shared" si="116"/>
        <v>0</v>
      </c>
      <c r="BH345" s="181">
        <f t="shared" si="117"/>
        <v>0</v>
      </c>
      <c r="BI345" s="181">
        <f t="shared" si="118"/>
        <v>0</v>
      </c>
      <c r="BJ345" s="13" t="s">
        <v>80</v>
      </c>
      <c r="BK345" s="181">
        <f t="shared" si="119"/>
        <v>0</v>
      </c>
      <c r="BL345" s="13" t="s">
        <v>201</v>
      </c>
      <c r="BM345" s="13" t="s">
        <v>1027</v>
      </c>
    </row>
    <row r="346" spans="2:65" s="1" customFormat="1" ht="16.5" customHeight="1">
      <c r="B346" s="30"/>
      <c r="C346" s="170" t="s">
        <v>1028</v>
      </c>
      <c r="D346" s="170" t="s">
        <v>141</v>
      </c>
      <c r="E346" s="171" t="s">
        <v>1029</v>
      </c>
      <c r="F346" s="172" t="s">
        <v>1030</v>
      </c>
      <c r="G346" s="173" t="s">
        <v>144</v>
      </c>
      <c r="H346" s="174">
        <v>56.02</v>
      </c>
      <c r="I346" s="175"/>
      <c r="J346" s="176">
        <f t="shared" si="110"/>
        <v>0</v>
      </c>
      <c r="K346" s="172" t="s">
        <v>145</v>
      </c>
      <c r="L346" s="34"/>
      <c r="M346" s="177" t="s">
        <v>20</v>
      </c>
      <c r="N346" s="178" t="s">
        <v>43</v>
      </c>
      <c r="O346" s="56"/>
      <c r="P346" s="179">
        <f t="shared" si="111"/>
        <v>0</v>
      </c>
      <c r="Q346" s="179">
        <v>0</v>
      </c>
      <c r="R346" s="179">
        <f t="shared" si="112"/>
        <v>0</v>
      </c>
      <c r="S346" s="179">
        <v>8.3169999999999994E-2</v>
      </c>
      <c r="T346" s="180">
        <f t="shared" si="113"/>
        <v>4.6591833999999999</v>
      </c>
      <c r="AR346" s="13" t="s">
        <v>201</v>
      </c>
      <c r="AT346" s="13" t="s">
        <v>141</v>
      </c>
      <c r="AU346" s="13" t="s">
        <v>82</v>
      </c>
      <c r="AY346" s="13" t="s">
        <v>138</v>
      </c>
      <c r="BE346" s="181">
        <f t="shared" si="114"/>
        <v>0</v>
      </c>
      <c r="BF346" s="181">
        <f t="shared" si="115"/>
        <v>0</v>
      </c>
      <c r="BG346" s="181">
        <f t="shared" si="116"/>
        <v>0</v>
      </c>
      <c r="BH346" s="181">
        <f t="shared" si="117"/>
        <v>0</v>
      </c>
      <c r="BI346" s="181">
        <f t="shared" si="118"/>
        <v>0</v>
      </c>
      <c r="BJ346" s="13" t="s">
        <v>80</v>
      </c>
      <c r="BK346" s="181">
        <f t="shared" si="119"/>
        <v>0</v>
      </c>
      <c r="BL346" s="13" t="s">
        <v>201</v>
      </c>
      <c r="BM346" s="13" t="s">
        <v>1031</v>
      </c>
    </row>
    <row r="347" spans="2:65" s="1" customFormat="1" ht="16.5" customHeight="1">
      <c r="B347" s="30"/>
      <c r="C347" s="170" t="s">
        <v>1032</v>
      </c>
      <c r="D347" s="170" t="s">
        <v>141</v>
      </c>
      <c r="E347" s="171" t="s">
        <v>1033</v>
      </c>
      <c r="F347" s="172" t="s">
        <v>1034</v>
      </c>
      <c r="G347" s="173" t="s">
        <v>144</v>
      </c>
      <c r="H347" s="174">
        <v>296.27999999999997</v>
      </c>
      <c r="I347" s="175"/>
      <c r="J347" s="176">
        <f t="shared" si="110"/>
        <v>0</v>
      </c>
      <c r="K347" s="172" t="s">
        <v>145</v>
      </c>
      <c r="L347" s="34"/>
      <c r="M347" s="177" t="s">
        <v>20</v>
      </c>
      <c r="N347" s="178" t="s">
        <v>43</v>
      </c>
      <c r="O347" s="56"/>
      <c r="P347" s="179">
        <f t="shared" si="111"/>
        <v>0</v>
      </c>
      <c r="Q347" s="179">
        <v>6.3499999999999997E-3</v>
      </c>
      <c r="R347" s="179">
        <f t="shared" si="112"/>
        <v>1.8813779999999998</v>
      </c>
      <c r="S347" s="179">
        <v>0</v>
      </c>
      <c r="T347" s="180">
        <f t="shared" si="113"/>
        <v>0</v>
      </c>
      <c r="AR347" s="13" t="s">
        <v>201</v>
      </c>
      <c r="AT347" s="13" t="s">
        <v>141</v>
      </c>
      <c r="AU347" s="13" t="s">
        <v>82</v>
      </c>
      <c r="AY347" s="13" t="s">
        <v>138</v>
      </c>
      <c r="BE347" s="181">
        <f t="shared" si="114"/>
        <v>0</v>
      </c>
      <c r="BF347" s="181">
        <f t="shared" si="115"/>
        <v>0</v>
      </c>
      <c r="BG347" s="181">
        <f t="shared" si="116"/>
        <v>0</v>
      </c>
      <c r="BH347" s="181">
        <f t="shared" si="117"/>
        <v>0</v>
      </c>
      <c r="BI347" s="181">
        <f t="shared" si="118"/>
        <v>0</v>
      </c>
      <c r="BJ347" s="13" t="s">
        <v>80</v>
      </c>
      <c r="BK347" s="181">
        <f t="shared" si="119"/>
        <v>0</v>
      </c>
      <c r="BL347" s="13" t="s">
        <v>201</v>
      </c>
      <c r="BM347" s="13" t="s">
        <v>1035</v>
      </c>
    </row>
    <row r="348" spans="2:65" s="1" customFormat="1" ht="16.5" customHeight="1">
      <c r="B348" s="30"/>
      <c r="C348" s="182" t="s">
        <v>1036</v>
      </c>
      <c r="D348" s="182" t="s">
        <v>310</v>
      </c>
      <c r="E348" s="183" t="s">
        <v>1037</v>
      </c>
      <c r="F348" s="184" t="s">
        <v>1038</v>
      </c>
      <c r="G348" s="185" t="s">
        <v>144</v>
      </c>
      <c r="H348" s="186">
        <v>325.90800000000002</v>
      </c>
      <c r="I348" s="187"/>
      <c r="J348" s="188">
        <f t="shared" si="110"/>
        <v>0</v>
      </c>
      <c r="K348" s="184" t="s">
        <v>145</v>
      </c>
      <c r="L348" s="189"/>
      <c r="M348" s="190" t="s">
        <v>20</v>
      </c>
      <c r="N348" s="191" t="s">
        <v>43</v>
      </c>
      <c r="O348" s="56"/>
      <c r="P348" s="179">
        <f t="shared" si="111"/>
        <v>0</v>
      </c>
      <c r="Q348" s="179">
        <v>1.77E-2</v>
      </c>
      <c r="R348" s="179">
        <f t="shared" si="112"/>
        <v>5.7685716000000005</v>
      </c>
      <c r="S348" s="179">
        <v>0</v>
      </c>
      <c r="T348" s="180">
        <f t="shared" si="113"/>
        <v>0</v>
      </c>
      <c r="AR348" s="13" t="s">
        <v>271</v>
      </c>
      <c r="AT348" s="13" t="s">
        <v>310</v>
      </c>
      <c r="AU348" s="13" t="s">
        <v>82</v>
      </c>
      <c r="AY348" s="13" t="s">
        <v>138</v>
      </c>
      <c r="BE348" s="181">
        <f t="shared" si="114"/>
        <v>0</v>
      </c>
      <c r="BF348" s="181">
        <f t="shared" si="115"/>
        <v>0</v>
      </c>
      <c r="BG348" s="181">
        <f t="shared" si="116"/>
        <v>0</v>
      </c>
      <c r="BH348" s="181">
        <f t="shared" si="117"/>
        <v>0</v>
      </c>
      <c r="BI348" s="181">
        <f t="shared" si="118"/>
        <v>0</v>
      </c>
      <c r="BJ348" s="13" t="s">
        <v>80</v>
      </c>
      <c r="BK348" s="181">
        <f t="shared" si="119"/>
        <v>0</v>
      </c>
      <c r="BL348" s="13" t="s">
        <v>201</v>
      </c>
      <c r="BM348" s="13" t="s">
        <v>1039</v>
      </c>
    </row>
    <row r="349" spans="2:65" s="1" customFormat="1" ht="16.5" customHeight="1">
      <c r="B349" s="30"/>
      <c r="C349" s="170" t="s">
        <v>1040</v>
      </c>
      <c r="D349" s="170" t="s">
        <v>141</v>
      </c>
      <c r="E349" s="171" t="s">
        <v>1041</v>
      </c>
      <c r="F349" s="172" t="s">
        <v>1042</v>
      </c>
      <c r="G349" s="173" t="s">
        <v>144</v>
      </c>
      <c r="H349" s="174">
        <v>16.649999999999999</v>
      </c>
      <c r="I349" s="175"/>
      <c r="J349" s="176">
        <f t="shared" si="110"/>
        <v>0</v>
      </c>
      <c r="K349" s="172" t="s">
        <v>145</v>
      </c>
      <c r="L349" s="34"/>
      <c r="M349" s="177" t="s">
        <v>20</v>
      </c>
      <c r="N349" s="178" t="s">
        <v>43</v>
      </c>
      <c r="O349" s="56"/>
      <c r="P349" s="179">
        <f t="shared" si="111"/>
        <v>0</v>
      </c>
      <c r="Q349" s="179">
        <v>0</v>
      </c>
      <c r="R349" s="179">
        <f t="shared" si="112"/>
        <v>0</v>
      </c>
      <c r="S349" s="179">
        <v>0</v>
      </c>
      <c r="T349" s="180">
        <f t="shared" si="113"/>
        <v>0</v>
      </c>
      <c r="AR349" s="13" t="s">
        <v>201</v>
      </c>
      <c r="AT349" s="13" t="s">
        <v>141</v>
      </c>
      <c r="AU349" s="13" t="s">
        <v>82</v>
      </c>
      <c r="AY349" s="13" t="s">
        <v>138</v>
      </c>
      <c r="BE349" s="181">
        <f t="shared" si="114"/>
        <v>0</v>
      </c>
      <c r="BF349" s="181">
        <f t="shared" si="115"/>
        <v>0</v>
      </c>
      <c r="BG349" s="181">
        <f t="shared" si="116"/>
        <v>0</v>
      </c>
      <c r="BH349" s="181">
        <f t="shared" si="117"/>
        <v>0</v>
      </c>
      <c r="BI349" s="181">
        <f t="shared" si="118"/>
        <v>0</v>
      </c>
      <c r="BJ349" s="13" t="s">
        <v>80</v>
      </c>
      <c r="BK349" s="181">
        <f t="shared" si="119"/>
        <v>0</v>
      </c>
      <c r="BL349" s="13" t="s">
        <v>201</v>
      </c>
      <c r="BM349" s="13" t="s">
        <v>1043</v>
      </c>
    </row>
    <row r="350" spans="2:65" s="1" customFormat="1" ht="16.5" customHeight="1">
      <c r="B350" s="30"/>
      <c r="C350" s="170" t="s">
        <v>1044</v>
      </c>
      <c r="D350" s="170" t="s">
        <v>141</v>
      </c>
      <c r="E350" s="171" t="s">
        <v>1045</v>
      </c>
      <c r="F350" s="172" t="s">
        <v>1046</v>
      </c>
      <c r="G350" s="173" t="s">
        <v>144</v>
      </c>
      <c r="H350" s="174">
        <v>16.649999999999999</v>
      </c>
      <c r="I350" s="175"/>
      <c r="J350" s="176">
        <f t="shared" si="110"/>
        <v>0</v>
      </c>
      <c r="K350" s="172" t="s">
        <v>145</v>
      </c>
      <c r="L350" s="34"/>
      <c r="M350" s="177" t="s">
        <v>20</v>
      </c>
      <c r="N350" s="178" t="s">
        <v>43</v>
      </c>
      <c r="O350" s="56"/>
      <c r="P350" s="179">
        <f t="shared" si="111"/>
        <v>0</v>
      </c>
      <c r="Q350" s="179">
        <v>0</v>
      </c>
      <c r="R350" s="179">
        <f t="shared" si="112"/>
        <v>0</v>
      </c>
      <c r="S350" s="179">
        <v>0</v>
      </c>
      <c r="T350" s="180">
        <f t="shared" si="113"/>
        <v>0</v>
      </c>
      <c r="AR350" s="13" t="s">
        <v>201</v>
      </c>
      <c r="AT350" s="13" t="s">
        <v>141</v>
      </c>
      <c r="AU350" s="13" t="s">
        <v>82</v>
      </c>
      <c r="AY350" s="13" t="s">
        <v>138</v>
      </c>
      <c r="BE350" s="181">
        <f t="shared" si="114"/>
        <v>0</v>
      </c>
      <c r="BF350" s="181">
        <f t="shared" si="115"/>
        <v>0</v>
      </c>
      <c r="BG350" s="181">
        <f t="shared" si="116"/>
        <v>0</v>
      </c>
      <c r="BH350" s="181">
        <f t="shared" si="117"/>
        <v>0</v>
      </c>
      <c r="BI350" s="181">
        <f t="shared" si="118"/>
        <v>0</v>
      </c>
      <c r="BJ350" s="13" t="s">
        <v>80</v>
      </c>
      <c r="BK350" s="181">
        <f t="shared" si="119"/>
        <v>0</v>
      </c>
      <c r="BL350" s="13" t="s">
        <v>201</v>
      </c>
      <c r="BM350" s="13" t="s">
        <v>1047</v>
      </c>
    </row>
    <row r="351" spans="2:65" s="1" customFormat="1" ht="16.5" customHeight="1">
      <c r="B351" s="30"/>
      <c r="C351" s="170" t="s">
        <v>1048</v>
      </c>
      <c r="D351" s="170" t="s">
        <v>141</v>
      </c>
      <c r="E351" s="171" t="s">
        <v>1049</v>
      </c>
      <c r="F351" s="172" t="s">
        <v>1050</v>
      </c>
      <c r="G351" s="173" t="s">
        <v>144</v>
      </c>
      <c r="H351" s="174">
        <v>296.27999999999997</v>
      </c>
      <c r="I351" s="175"/>
      <c r="J351" s="176">
        <f t="shared" si="110"/>
        <v>0</v>
      </c>
      <c r="K351" s="172" t="s">
        <v>145</v>
      </c>
      <c r="L351" s="34"/>
      <c r="M351" s="177" t="s">
        <v>20</v>
      </c>
      <c r="N351" s="178" t="s">
        <v>43</v>
      </c>
      <c r="O351" s="56"/>
      <c r="P351" s="179">
        <f t="shared" si="111"/>
        <v>0</v>
      </c>
      <c r="Q351" s="179">
        <v>2.9999999999999997E-4</v>
      </c>
      <c r="R351" s="179">
        <f t="shared" si="112"/>
        <v>8.8883999999999991E-2</v>
      </c>
      <c r="S351" s="179">
        <v>0</v>
      </c>
      <c r="T351" s="180">
        <f t="shared" si="113"/>
        <v>0</v>
      </c>
      <c r="AR351" s="13" t="s">
        <v>201</v>
      </c>
      <c r="AT351" s="13" t="s">
        <v>141</v>
      </c>
      <c r="AU351" s="13" t="s">
        <v>82</v>
      </c>
      <c r="AY351" s="13" t="s">
        <v>138</v>
      </c>
      <c r="BE351" s="181">
        <f t="shared" si="114"/>
        <v>0</v>
      </c>
      <c r="BF351" s="181">
        <f t="shared" si="115"/>
        <v>0</v>
      </c>
      <c r="BG351" s="181">
        <f t="shared" si="116"/>
        <v>0</v>
      </c>
      <c r="BH351" s="181">
        <f t="shared" si="117"/>
        <v>0</v>
      </c>
      <c r="BI351" s="181">
        <f t="shared" si="118"/>
        <v>0</v>
      </c>
      <c r="BJ351" s="13" t="s">
        <v>80</v>
      </c>
      <c r="BK351" s="181">
        <f t="shared" si="119"/>
        <v>0</v>
      </c>
      <c r="BL351" s="13" t="s">
        <v>201</v>
      </c>
      <c r="BM351" s="13" t="s">
        <v>1051</v>
      </c>
    </row>
    <row r="352" spans="2:65" s="1" customFormat="1" ht="22.5" customHeight="1">
      <c r="B352" s="30"/>
      <c r="C352" s="170" t="s">
        <v>1052</v>
      </c>
      <c r="D352" s="170" t="s">
        <v>141</v>
      </c>
      <c r="E352" s="171" t="s">
        <v>1053</v>
      </c>
      <c r="F352" s="172" t="s">
        <v>1054</v>
      </c>
      <c r="G352" s="173" t="s">
        <v>259</v>
      </c>
      <c r="H352" s="174">
        <v>9.1679999999999993</v>
      </c>
      <c r="I352" s="175"/>
      <c r="J352" s="176">
        <f t="shared" si="110"/>
        <v>0</v>
      </c>
      <c r="K352" s="172" t="s">
        <v>145</v>
      </c>
      <c r="L352" s="34"/>
      <c r="M352" s="177" t="s">
        <v>20</v>
      </c>
      <c r="N352" s="178" t="s">
        <v>43</v>
      </c>
      <c r="O352" s="56"/>
      <c r="P352" s="179">
        <f t="shared" si="111"/>
        <v>0</v>
      </c>
      <c r="Q352" s="179">
        <v>0</v>
      </c>
      <c r="R352" s="179">
        <f t="shared" si="112"/>
        <v>0</v>
      </c>
      <c r="S352" s="179">
        <v>0</v>
      </c>
      <c r="T352" s="180">
        <f t="shared" si="113"/>
        <v>0</v>
      </c>
      <c r="AR352" s="13" t="s">
        <v>201</v>
      </c>
      <c r="AT352" s="13" t="s">
        <v>141</v>
      </c>
      <c r="AU352" s="13" t="s">
        <v>82</v>
      </c>
      <c r="AY352" s="13" t="s">
        <v>138</v>
      </c>
      <c r="BE352" s="181">
        <f t="shared" si="114"/>
        <v>0</v>
      </c>
      <c r="BF352" s="181">
        <f t="shared" si="115"/>
        <v>0</v>
      </c>
      <c r="BG352" s="181">
        <f t="shared" si="116"/>
        <v>0</v>
      </c>
      <c r="BH352" s="181">
        <f t="shared" si="117"/>
        <v>0</v>
      </c>
      <c r="BI352" s="181">
        <f t="shared" si="118"/>
        <v>0</v>
      </c>
      <c r="BJ352" s="13" t="s">
        <v>80</v>
      </c>
      <c r="BK352" s="181">
        <f t="shared" si="119"/>
        <v>0</v>
      </c>
      <c r="BL352" s="13" t="s">
        <v>201</v>
      </c>
      <c r="BM352" s="13" t="s">
        <v>1055</v>
      </c>
    </row>
    <row r="353" spans="2:65" s="10" customFormat="1" ht="22.9" customHeight="1">
      <c r="B353" s="154"/>
      <c r="C353" s="155"/>
      <c r="D353" s="156" t="s">
        <v>71</v>
      </c>
      <c r="E353" s="168" t="s">
        <v>1056</v>
      </c>
      <c r="F353" s="168" t="s">
        <v>1057</v>
      </c>
      <c r="G353" s="155"/>
      <c r="H353" s="155"/>
      <c r="I353" s="158"/>
      <c r="J353" s="169">
        <f>BK353</f>
        <v>0</v>
      </c>
      <c r="K353" s="155"/>
      <c r="L353" s="160"/>
      <c r="M353" s="161"/>
      <c r="N353" s="162"/>
      <c r="O353" s="162"/>
      <c r="P353" s="163">
        <f>SUM(P354:P366)</f>
        <v>0</v>
      </c>
      <c r="Q353" s="162"/>
      <c r="R353" s="163">
        <f>SUM(R354:R366)</f>
        <v>4.0576484499999994</v>
      </c>
      <c r="S353" s="162"/>
      <c r="T353" s="164">
        <f>SUM(T354:T366)</f>
        <v>1.650164</v>
      </c>
      <c r="AR353" s="165" t="s">
        <v>82</v>
      </c>
      <c r="AT353" s="166" t="s">
        <v>71</v>
      </c>
      <c r="AU353" s="166" t="s">
        <v>80</v>
      </c>
      <c r="AY353" s="165" t="s">
        <v>138</v>
      </c>
      <c r="BK353" s="167">
        <f>SUM(BK354:BK366)</f>
        <v>0</v>
      </c>
    </row>
    <row r="354" spans="2:65" s="1" customFormat="1" ht="16.5" customHeight="1">
      <c r="B354" s="30"/>
      <c r="C354" s="170" t="s">
        <v>1058</v>
      </c>
      <c r="D354" s="170" t="s">
        <v>141</v>
      </c>
      <c r="E354" s="171" t="s">
        <v>1059</v>
      </c>
      <c r="F354" s="172" t="s">
        <v>1060</v>
      </c>
      <c r="G354" s="173" t="s">
        <v>144</v>
      </c>
      <c r="H354" s="174">
        <v>554.80999999999995</v>
      </c>
      <c r="I354" s="175"/>
      <c r="J354" s="176">
        <f t="shared" ref="J354:J366" si="120">ROUND(I354*H354,2)</f>
        <v>0</v>
      </c>
      <c r="K354" s="172" t="s">
        <v>145</v>
      </c>
      <c r="L354" s="34"/>
      <c r="M354" s="177" t="s">
        <v>20</v>
      </c>
      <c r="N354" s="178" t="s">
        <v>43</v>
      </c>
      <c r="O354" s="56"/>
      <c r="P354" s="179">
        <f t="shared" ref="P354:P366" si="121">O354*H354</f>
        <v>0</v>
      </c>
      <c r="Q354" s="179">
        <v>0</v>
      </c>
      <c r="R354" s="179">
        <f t="shared" ref="R354:R366" si="122">Q354*H354</f>
        <v>0</v>
      </c>
      <c r="S354" s="179">
        <v>0</v>
      </c>
      <c r="T354" s="180">
        <f t="shared" ref="T354:T366" si="123">S354*H354</f>
        <v>0</v>
      </c>
      <c r="AR354" s="13" t="s">
        <v>201</v>
      </c>
      <c r="AT354" s="13" t="s">
        <v>141</v>
      </c>
      <c r="AU354" s="13" t="s">
        <v>82</v>
      </c>
      <c r="AY354" s="13" t="s">
        <v>138</v>
      </c>
      <c r="BE354" s="181">
        <f t="shared" ref="BE354:BE366" si="124">IF(N354="základní",J354,0)</f>
        <v>0</v>
      </c>
      <c r="BF354" s="181">
        <f t="shared" ref="BF354:BF366" si="125">IF(N354="snížená",J354,0)</f>
        <v>0</v>
      </c>
      <c r="BG354" s="181">
        <f t="shared" ref="BG354:BG366" si="126">IF(N354="zákl. přenesená",J354,0)</f>
        <v>0</v>
      </c>
      <c r="BH354" s="181">
        <f t="shared" ref="BH354:BH366" si="127">IF(N354="sníž. přenesená",J354,0)</f>
        <v>0</v>
      </c>
      <c r="BI354" s="181">
        <f t="shared" ref="BI354:BI366" si="128">IF(N354="nulová",J354,0)</f>
        <v>0</v>
      </c>
      <c r="BJ354" s="13" t="s">
        <v>80</v>
      </c>
      <c r="BK354" s="181">
        <f t="shared" ref="BK354:BK366" si="129">ROUND(I354*H354,2)</f>
        <v>0</v>
      </c>
      <c r="BL354" s="13" t="s">
        <v>201</v>
      </c>
      <c r="BM354" s="13" t="s">
        <v>1061</v>
      </c>
    </row>
    <row r="355" spans="2:65" s="1" customFormat="1" ht="16.5" customHeight="1">
      <c r="B355" s="30"/>
      <c r="C355" s="170" t="s">
        <v>1062</v>
      </c>
      <c r="D355" s="170" t="s">
        <v>141</v>
      </c>
      <c r="E355" s="171" t="s">
        <v>1063</v>
      </c>
      <c r="F355" s="172" t="s">
        <v>1064</v>
      </c>
      <c r="G355" s="173" t="s">
        <v>144</v>
      </c>
      <c r="H355" s="174">
        <v>554.80999999999995</v>
      </c>
      <c r="I355" s="175"/>
      <c r="J355" s="176">
        <f t="shared" si="120"/>
        <v>0</v>
      </c>
      <c r="K355" s="172" t="s">
        <v>145</v>
      </c>
      <c r="L355" s="34"/>
      <c r="M355" s="177" t="s">
        <v>20</v>
      </c>
      <c r="N355" s="178" t="s">
        <v>43</v>
      </c>
      <c r="O355" s="56"/>
      <c r="P355" s="179">
        <f t="shared" si="121"/>
        <v>0</v>
      </c>
      <c r="Q355" s="179">
        <v>3.0000000000000001E-5</v>
      </c>
      <c r="R355" s="179">
        <f t="shared" si="122"/>
        <v>1.6644299999999997E-2</v>
      </c>
      <c r="S355" s="179">
        <v>0</v>
      </c>
      <c r="T355" s="180">
        <f t="shared" si="123"/>
        <v>0</v>
      </c>
      <c r="AR355" s="13" t="s">
        <v>201</v>
      </c>
      <c r="AT355" s="13" t="s">
        <v>141</v>
      </c>
      <c r="AU355" s="13" t="s">
        <v>82</v>
      </c>
      <c r="AY355" s="13" t="s">
        <v>138</v>
      </c>
      <c r="BE355" s="181">
        <f t="shared" si="124"/>
        <v>0</v>
      </c>
      <c r="BF355" s="181">
        <f t="shared" si="125"/>
        <v>0</v>
      </c>
      <c r="BG355" s="181">
        <f t="shared" si="126"/>
        <v>0</v>
      </c>
      <c r="BH355" s="181">
        <f t="shared" si="127"/>
        <v>0</v>
      </c>
      <c r="BI355" s="181">
        <f t="shared" si="128"/>
        <v>0</v>
      </c>
      <c r="BJ355" s="13" t="s">
        <v>80</v>
      </c>
      <c r="BK355" s="181">
        <f t="shared" si="129"/>
        <v>0</v>
      </c>
      <c r="BL355" s="13" t="s">
        <v>201</v>
      </c>
      <c r="BM355" s="13" t="s">
        <v>1065</v>
      </c>
    </row>
    <row r="356" spans="2:65" s="1" customFormat="1" ht="16.5" customHeight="1">
      <c r="B356" s="30"/>
      <c r="C356" s="170" t="s">
        <v>1066</v>
      </c>
      <c r="D356" s="170" t="s">
        <v>141</v>
      </c>
      <c r="E356" s="171" t="s">
        <v>1067</v>
      </c>
      <c r="F356" s="172" t="s">
        <v>1068</v>
      </c>
      <c r="G356" s="173" t="s">
        <v>144</v>
      </c>
      <c r="H356" s="174">
        <v>554.80999999999995</v>
      </c>
      <c r="I356" s="175"/>
      <c r="J356" s="176">
        <f t="shared" si="120"/>
        <v>0</v>
      </c>
      <c r="K356" s="172" t="s">
        <v>145</v>
      </c>
      <c r="L356" s="34"/>
      <c r="M356" s="177" t="s">
        <v>20</v>
      </c>
      <c r="N356" s="178" t="s">
        <v>43</v>
      </c>
      <c r="O356" s="56"/>
      <c r="P356" s="179">
        <f t="shared" si="121"/>
        <v>0</v>
      </c>
      <c r="Q356" s="179">
        <v>4.5500000000000002E-3</v>
      </c>
      <c r="R356" s="179">
        <f t="shared" si="122"/>
        <v>2.5243854999999997</v>
      </c>
      <c r="S356" s="179">
        <v>0</v>
      </c>
      <c r="T356" s="180">
        <f t="shared" si="123"/>
        <v>0</v>
      </c>
      <c r="AR356" s="13" t="s">
        <v>201</v>
      </c>
      <c r="AT356" s="13" t="s">
        <v>141</v>
      </c>
      <c r="AU356" s="13" t="s">
        <v>82</v>
      </c>
      <c r="AY356" s="13" t="s">
        <v>138</v>
      </c>
      <c r="BE356" s="181">
        <f t="shared" si="124"/>
        <v>0</v>
      </c>
      <c r="BF356" s="181">
        <f t="shared" si="125"/>
        <v>0</v>
      </c>
      <c r="BG356" s="181">
        <f t="shared" si="126"/>
        <v>0</v>
      </c>
      <c r="BH356" s="181">
        <f t="shared" si="127"/>
        <v>0</v>
      </c>
      <c r="BI356" s="181">
        <f t="shared" si="128"/>
        <v>0</v>
      </c>
      <c r="BJ356" s="13" t="s">
        <v>80</v>
      </c>
      <c r="BK356" s="181">
        <f t="shared" si="129"/>
        <v>0</v>
      </c>
      <c r="BL356" s="13" t="s">
        <v>201</v>
      </c>
      <c r="BM356" s="13" t="s">
        <v>1069</v>
      </c>
    </row>
    <row r="357" spans="2:65" s="1" customFormat="1" ht="16.5" customHeight="1">
      <c r="B357" s="30"/>
      <c r="C357" s="170" t="s">
        <v>1070</v>
      </c>
      <c r="D357" s="170" t="s">
        <v>141</v>
      </c>
      <c r="E357" s="171" t="s">
        <v>1071</v>
      </c>
      <c r="F357" s="172" t="s">
        <v>1072</v>
      </c>
      <c r="G357" s="173" t="s">
        <v>144</v>
      </c>
      <c r="H357" s="174">
        <v>72.56</v>
      </c>
      <c r="I357" s="175"/>
      <c r="J357" s="176">
        <f t="shared" si="120"/>
        <v>0</v>
      </c>
      <c r="K357" s="172" t="s">
        <v>145</v>
      </c>
      <c r="L357" s="34"/>
      <c r="M357" s="177" t="s">
        <v>20</v>
      </c>
      <c r="N357" s="178" t="s">
        <v>43</v>
      </c>
      <c r="O357" s="56"/>
      <c r="P357" s="179">
        <f t="shared" si="121"/>
        <v>0</v>
      </c>
      <c r="Q357" s="179">
        <v>0</v>
      </c>
      <c r="R357" s="179">
        <f t="shared" si="122"/>
        <v>0</v>
      </c>
      <c r="S357" s="179">
        <v>2.5000000000000001E-3</v>
      </c>
      <c r="T357" s="180">
        <f t="shared" si="123"/>
        <v>0.18140000000000001</v>
      </c>
      <c r="AR357" s="13" t="s">
        <v>201</v>
      </c>
      <c r="AT357" s="13" t="s">
        <v>141</v>
      </c>
      <c r="AU357" s="13" t="s">
        <v>82</v>
      </c>
      <c r="AY357" s="13" t="s">
        <v>138</v>
      </c>
      <c r="BE357" s="181">
        <f t="shared" si="124"/>
        <v>0</v>
      </c>
      <c r="BF357" s="181">
        <f t="shared" si="125"/>
        <v>0</v>
      </c>
      <c r="BG357" s="181">
        <f t="shared" si="126"/>
        <v>0</v>
      </c>
      <c r="BH357" s="181">
        <f t="shared" si="127"/>
        <v>0</v>
      </c>
      <c r="BI357" s="181">
        <f t="shared" si="128"/>
        <v>0</v>
      </c>
      <c r="BJ357" s="13" t="s">
        <v>80</v>
      </c>
      <c r="BK357" s="181">
        <f t="shared" si="129"/>
        <v>0</v>
      </c>
      <c r="BL357" s="13" t="s">
        <v>201</v>
      </c>
      <c r="BM357" s="13" t="s">
        <v>1073</v>
      </c>
    </row>
    <row r="358" spans="2:65" s="1" customFormat="1" ht="16.5" customHeight="1">
      <c r="B358" s="30"/>
      <c r="C358" s="170" t="s">
        <v>1074</v>
      </c>
      <c r="D358" s="170" t="s">
        <v>141</v>
      </c>
      <c r="E358" s="171" t="s">
        <v>1075</v>
      </c>
      <c r="F358" s="172" t="s">
        <v>1076</v>
      </c>
      <c r="G358" s="173" t="s">
        <v>144</v>
      </c>
      <c r="H358" s="174">
        <v>482.5</v>
      </c>
      <c r="I358" s="175"/>
      <c r="J358" s="176">
        <f t="shared" si="120"/>
        <v>0</v>
      </c>
      <c r="K358" s="172" t="s">
        <v>145</v>
      </c>
      <c r="L358" s="34"/>
      <c r="M358" s="177" t="s">
        <v>20</v>
      </c>
      <c r="N358" s="178" t="s">
        <v>43</v>
      </c>
      <c r="O358" s="56"/>
      <c r="P358" s="179">
        <f t="shared" si="121"/>
        <v>0</v>
      </c>
      <c r="Q358" s="179">
        <v>0</v>
      </c>
      <c r="R358" s="179">
        <f t="shared" si="122"/>
        <v>0</v>
      </c>
      <c r="S358" s="179">
        <v>3.0000000000000001E-3</v>
      </c>
      <c r="T358" s="180">
        <f t="shared" si="123"/>
        <v>1.4475</v>
      </c>
      <c r="AR358" s="13" t="s">
        <v>201</v>
      </c>
      <c r="AT358" s="13" t="s">
        <v>141</v>
      </c>
      <c r="AU358" s="13" t="s">
        <v>82</v>
      </c>
      <c r="AY358" s="13" t="s">
        <v>138</v>
      </c>
      <c r="BE358" s="181">
        <f t="shared" si="124"/>
        <v>0</v>
      </c>
      <c r="BF358" s="181">
        <f t="shared" si="125"/>
        <v>0</v>
      </c>
      <c r="BG358" s="181">
        <f t="shared" si="126"/>
        <v>0</v>
      </c>
      <c r="BH358" s="181">
        <f t="shared" si="127"/>
        <v>0</v>
      </c>
      <c r="BI358" s="181">
        <f t="shared" si="128"/>
        <v>0</v>
      </c>
      <c r="BJ358" s="13" t="s">
        <v>80</v>
      </c>
      <c r="BK358" s="181">
        <f t="shared" si="129"/>
        <v>0</v>
      </c>
      <c r="BL358" s="13" t="s">
        <v>201</v>
      </c>
      <c r="BM358" s="13" t="s">
        <v>1077</v>
      </c>
    </row>
    <row r="359" spans="2:65" s="1" customFormat="1" ht="16.5" customHeight="1">
      <c r="B359" s="30"/>
      <c r="C359" s="170" t="s">
        <v>1078</v>
      </c>
      <c r="D359" s="170" t="s">
        <v>141</v>
      </c>
      <c r="E359" s="171" t="s">
        <v>1079</v>
      </c>
      <c r="F359" s="172" t="s">
        <v>1080</v>
      </c>
      <c r="G359" s="173" t="s">
        <v>144</v>
      </c>
      <c r="H359" s="174">
        <v>482.25</v>
      </c>
      <c r="I359" s="175"/>
      <c r="J359" s="176">
        <f t="shared" si="120"/>
        <v>0</v>
      </c>
      <c r="K359" s="172" t="s">
        <v>145</v>
      </c>
      <c r="L359" s="34"/>
      <c r="M359" s="177" t="s">
        <v>20</v>
      </c>
      <c r="N359" s="178" t="s">
        <v>43</v>
      </c>
      <c r="O359" s="56"/>
      <c r="P359" s="179">
        <f t="shared" si="121"/>
        <v>0</v>
      </c>
      <c r="Q359" s="179">
        <v>0</v>
      </c>
      <c r="R359" s="179">
        <f t="shared" si="122"/>
        <v>0</v>
      </c>
      <c r="S359" s="179">
        <v>0</v>
      </c>
      <c r="T359" s="180">
        <f t="shared" si="123"/>
        <v>0</v>
      </c>
      <c r="AR359" s="13" t="s">
        <v>201</v>
      </c>
      <c r="AT359" s="13" t="s">
        <v>141</v>
      </c>
      <c r="AU359" s="13" t="s">
        <v>82</v>
      </c>
      <c r="AY359" s="13" t="s">
        <v>138</v>
      </c>
      <c r="BE359" s="181">
        <f t="shared" si="124"/>
        <v>0</v>
      </c>
      <c r="BF359" s="181">
        <f t="shared" si="125"/>
        <v>0</v>
      </c>
      <c r="BG359" s="181">
        <f t="shared" si="126"/>
        <v>0</v>
      </c>
      <c r="BH359" s="181">
        <f t="shared" si="127"/>
        <v>0</v>
      </c>
      <c r="BI359" s="181">
        <f t="shared" si="128"/>
        <v>0</v>
      </c>
      <c r="BJ359" s="13" t="s">
        <v>80</v>
      </c>
      <c r="BK359" s="181">
        <f t="shared" si="129"/>
        <v>0</v>
      </c>
      <c r="BL359" s="13" t="s">
        <v>201</v>
      </c>
      <c r="BM359" s="13" t="s">
        <v>1081</v>
      </c>
    </row>
    <row r="360" spans="2:65" s="1" customFormat="1" ht="16.5" customHeight="1">
      <c r="B360" s="30"/>
      <c r="C360" s="182" t="s">
        <v>1082</v>
      </c>
      <c r="D360" s="182" t="s">
        <v>310</v>
      </c>
      <c r="E360" s="183" t="s">
        <v>1083</v>
      </c>
      <c r="F360" s="184" t="s">
        <v>1084</v>
      </c>
      <c r="G360" s="185" t="s">
        <v>144</v>
      </c>
      <c r="H360" s="186">
        <v>530.47500000000002</v>
      </c>
      <c r="I360" s="187"/>
      <c r="J360" s="188">
        <f t="shared" si="120"/>
        <v>0</v>
      </c>
      <c r="K360" s="184" t="s">
        <v>145</v>
      </c>
      <c r="L360" s="189"/>
      <c r="M360" s="190" t="s">
        <v>20</v>
      </c>
      <c r="N360" s="191" t="s">
        <v>43</v>
      </c>
      <c r="O360" s="56"/>
      <c r="P360" s="179">
        <f t="shared" si="121"/>
        <v>0</v>
      </c>
      <c r="Q360" s="179">
        <v>2.3500000000000001E-3</v>
      </c>
      <c r="R360" s="179">
        <f t="shared" si="122"/>
        <v>1.2466162500000002</v>
      </c>
      <c r="S360" s="179">
        <v>0</v>
      </c>
      <c r="T360" s="180">
        <f t="shared" si="123"/>
        <v>0</v>
      </c>
      <c r="AR360" s="13" t="s">
        <v>271</v>
      </c>
      <c r="AT360" s="13" t="s">
        <v>310</v>
      </c>
      <c r="AU360" s="13" t="s">
        <v>82</v>
      </c>
      <c r="AY360" s="13" t="s">
        <v>138</v>
      </c>
      <c r="BE360" s="181">
        <f t="shared" si="124"/>
        <v>0</v>
      </c>
      <c r="BF360" s="181">
        <f t="shared" si="125"/>
        <v>0</v>
      </c>
      <c r="BG360" s="181">
        <f t="shared" si="126"/>
        <v>0</v>
      </c>
      <c r="BH360" s="181">
        <f t="shared" si="127"/>
        <v>0</v>
      </c>
      <c r="BI360" s="181">
        <f t="shared" si="128"/>
        <v>0</v>
      </c>
      <c r="BJ360" s="13" t="s">
        <v>80</v>
      </c>
      <c r="BK360" s="181">
        <f t="shared" si="129"/>
        <v>0</v>
      </c>
      <c r="BL360" s="13" t="s">
        <v>201</v>
      </c>
      <c r="BM360" s="13" t="s">
        <v>1085</v>
      </c>
    </row>
    <row r="361" spans="2:65" s="1" customFormat="1" ht="16.5" customHeight="1">
      <c r="B361" s="30"/>
      <c r="C361" s="170" t="s">
        <v>1086</v>
      </c>
      <c r="D361" s="170" t="s">
        <v>141</v>
      </c>
      <c r="E361" s="171" t="s">
        <v>1087</v>
      </c>
      <c r="F361" s="172" t="s">
        <v>1088</v>
      </c>
      <c r="G361" s="173" t="s">
        <v>366</v>
      </c>
      <c r="H361" s="174">
        <v>70.88</v>
      </c>
      <c r="I361" s="175"/>
      <c r="J361" s="176">
        <f t="shared" si="120"/>
        <v>0</v>
      </c>
      <c r="K361" s="172" t="s">
        <v>145</v>
      </c>
      <c r="L361" s="34"/>
      <c r="M361" s="177" t="s">
        <v>20</v>
      </c>
      <c r="N361" s="178" t="s">
        <v>43</v>
      </c>
      <c r="O361" s="56"/>
      <c r="P361" s="179">
        <f t="shared" si="121"/>
        <v>0</v>
      </c>
      <c r="Q361" s="179">
        <v>0</v>
      </c>
      <c r="R361" s="179">
        <f t="shared" si="122"/>
        <v>0</v>
      </c>
      <c r="S361" s="179">
        <v>2.9999999999999997E-4</v>
      </c>
      <c r="T361" s="180">
        <f t="shared" si="123"/>
        <v>2.1263999999999998E-2</v>
      </c>
      <c r="AR361" s="13" t="s">
        <v>201</v>
      </c>
      <c r="AT361" s="13" t="s">
        <v>141</v>
      </c>
      <c r="AU361" s="13" t="s">
        <v>82</v>
      </c>
      <c r="AY361" s="13" t="s">
        <v>138</v>
      </c>
      <c r="BE361" s="181">
        <f t="shared" si="124"/>
        <v>0</v>
      </c>
      <c r="BF361" s="181">
        <f t="shared" si="125"/>
        <v>0</v>
      </c>
      <c r="BG361" s="181">
        <f t="shared" si="126"/>
        <v>0</v>
      </c>
      <c r="BH361" s="181">
        <f t="shared" si="127"/>
        <v>0</v>
      </c>
      <c r="BI361" s="181">
        <f t="shared" si="128"/>
        <v>0</v>
      </c>
      <c r="BJ361" s="13" t="s">
        <v>80</v>
      </c>
      <c r="BK361" s="181">
        <f t="shared" si="129"/>
        <v>0</v>
      </c>
      <c r="BL361" s="13" t="s">
        <v>201</v>
      </c>
      <c r="BM361" s="13" t="s">
        <v>1089</v>
      </c>
    </row>
    <row r="362" spans="2:65" s="1" customFormat="1" ht="16.5" customHeight="1">
      <c r="B362" s="30"/>
      <c r="C362" s="170" t="s">
        <v>1090</v>
      </c>
      <c r="D362" s="170" t="s">
        <v>141</v>
      </c>
      <c r="E362" s="171" t="s">
        <v>1091</v>
      </c>
      <c r="F362" s="172" t="s">
        <v>1092</v>
      </c>
      <c r="G362" s="173" t="s">
        <v>366</v>
      </c>
      <c r="H362" s="174">
        <v>70.88</v>
      </c>
      <c r="I362" s="175"/>
      <c r="J362" s="176">
        <f t="shared" si="120"/>
        <v>0</v>
      </c>
      <c r="K362" s="172" t="s">
        <v>145</v>
      </c>
      <c r="L362" s="34"/>
      <c r="M362" s="177" t="s">
        <v>20</v>
      </c>
      <c r="N362" s="178" t="s">
        <v>43</v>
      </c>
      <c r="O362" s="56"/>
      <c r="P362" s="179">
        <f t="shared" si="121"/>
        <v>0</v>
      </c>
      <c r="Q362" s="179">
        <v>1.0000000000000001E-5</v>
      </c>
      <c r="R362" s="179">
        <f t="shared" si="122"/>
        <v>7.0879999999999999E-4</v>
      </c>
      <c r="S362" s="179">
        <v>0</v>
      </c>
      <c r="T362" s="180">
        <f t="shared" si="123"/>
        <v>0</v>
      </c>
      <c r="AR362" s="13" t="s">
        <v>201</v>
      </c>
      <c r="AT362" s="13" t="s">
        <v>141</v>
      </c>
      <c r="AU362" s="13" t="s">
        <v>82</v>
      </c>
      <c r="AY362" s="13" t="s">
        <v>138</v>
      </c>
      <c r="BE362" s="181">
        <f t="shared" si="124"/>
        <v>0</v>
      </c>
      <c r="BF362" s="181">
        <f t="shared" si="125"/>
        <v>0</v>
      </c>
      <c r="BG362" s="181">
        <f t="shared" si="126"/>
        <v>0</v>
      </c>
      <c r="BH362" s="181">
        <f t="shared" si="127"/>
        <v>0</v>
      </c>
      <c r="BI362" s="181">
        <f t="shared" si="128"/>
        <v>0</v>
      </c>
      <c r="BJ362" s="13" t="s">
        <v>80</v>
      </c>
      <c r="BK362" s="181">
        <f t="shared" si="129"/>
        <v>0</v>
      </c>
      <c r="BL362" s="13" t="s">
        <v>201</v>
      </c>
      <c r="BM362" s="13" t="s">
        <v>1093</v>
      </c>
    </row>
    <row r="363" spans="2:65" s="1" customFormat="1" ht="16.5" customHeight="1">
      <c r="B363" s="30"/>
      <c r="C363" s="170" t="s">
        <v>1094</v>
      </c>
      <c r="D363" s="170" t="s">
        <v>141</v>
      </c>
      <c r="E363" s="171" t="s">
        <v>1095</v>
      </c>
      <c r="F363" s="172" t="s">
        <v>1096</v>
      </c>
      <c r="G363" s="173" t="s">
        <v>144</v>
      </c>
      <c r="H363" s="174">
        <v>72.56</v>
      </c>
      <c r="I363" s="175"/>
      <c r="J363" s="176">
        <f t="shared" si="120"/>
        <v>0</v>
      </c>
      <c r="K363" s="172" t="s">
        <v>145</v>
      </c>
      <c r="L363" s="34"/>
      <c r="M363" s="177" t="s">
        <v>20</v>
      </c>
      <c r="N363" s="178" t="s">
        <v>43</v>
      </c>
      <c r="O363" s="56"/>
      <c r="P363" s="179">
        <f t="shared" si="121"/>
        <v>0</v>
      </c>
      <c r="Q363" s="179">
        <v>2.9999999999999997E-4</v>
      </c>
      <c r="R363" s="179">
        <f t="shared" si="122"/>
        <v>2.1767999999999999E-2</v>
      </c>
      <c r="S363" s="179">
        <v>0</v>
      </c>
      <c r="T363" s="180">
        <f t="shared" si="123"/>
        <v>0</v>
      </c>
      <c r="AR363" s="13" t="s">
        <v>201</v>
      </c>
      <c r="AT363" s="13" t="s">
        <v>141</v>
      </c>
      <c r="AU363" s="13" t="s">
        <v>82</v>
      </c>
      <c r="AY363" s="13" t="s">
        <v>138</v>
      </c>
      <c r="BE363" s="181">
        <f t="shared" si="124"/>
        <v>0</v>
      </c>
      <c r="BF363" s="181">
        <f t="shared" si="125"/>
        <v>0</v>
      </c>
      <c r="BG363" s="181">
        <f t="shared" si="126"/>
        <v>0</v>
      </c>
      <c r="BH363" s="181">
        <f t="shared" si="127"/>
        <v>0</v>
      </c>
      <c r="BI363" s="181">
        <f t="shared" si="128"/>
        <v>0</v>
      </c>
      <c r="BJ363" s="13" t="s">
        <v>80</v>
      </c>
      <c r="BK363" s="181">
        <f t="shared" si="129"/>
        <v>0</v>
      </c>
      <c r="BL363" s="13" t="s">
        <v>201</v>
      </c>
      <c r="BM363" s="13" t="s">
        <v>1097</v>
      </c>
    </row>
    <row r="364" spans="2:65" s="1" customFormat="1" ht="16.5" customHeight="1">
      <c r="B364" s="30"/>
      <c r="C364" s="182" t="s">
        <v>1098</v>
      </c>
      <c r="D364" s="182" t="s">
        <v>310</v>
      </c>
      <c r="E364" s="183" t="s">
        <v>1099</v>
      </c>
      <c r="F364" s="184" t="s">
        <v>1100</v>
      </c>
      <c r="G364" s="185" t="s">
        <v>144</v>
      </c>
      <c r="H364" s="186">
        <v>79.816000000000003</v>
      </c>
      <c r="I364" s="187"/>
      <c r="J364" s="188">
        <f t="shared" si="120"/>
        <v>0</v>
      </c>
      <c r="K364" s="184" t="s">
        <v>145</v>
      </c>
      <c r="L364" s="189"/>
      <c r="M364" s="190" t="s">
        <v>20</v>
      </c>
      <c r="N364" s="191" t="s">
        <v>43</v>
      </c>
      <c r="O364" s="56"/>
      <c r="P364" s="179">
        <f t="shared" si="121"/>
        <v>0</v>
      </c>
      <c r="Q364" s="179">
        <v>1.8500000000000001E-3</v>
      </c>
      <c r="R364" s="179">
        <f t="shared" si="122"/>
        <v>0.1476596</v>
      </c>
      <c r="S364" s="179">
        <v>0</v>
      </c>
      <c r="T364" s="180">
        <f t="shared" si="123"/>
        <v>0</v>
      </c>
      <c r="AR364" s="13" t="s">
        <v>271</v>
      </c>
      <c r="AT364" s="13" t="s">
        <v>310</v>
      </c>
      <c r="AU364" s="13" t="s">
        <v>82</v>
      </c>
      <c r="AY364" s="13" t="s">
        <v>138</v>
      </c>
      <c r="BE364" s="181">
        <f t="shared" si="124"/>
        <v>0</v>
      </c>
      <c r="BF364" s="181">
        <f t="shared" si="125"/>
        <v>0</v>
      </c>
      <c r="BG364" s="181">
        <f t="shared" si="126"/>
        <v>0</v>
      </c>
      <c r="BH364" s="181">
        <f t="shared" si="127"/>
        <v>0</v>
      </c>
      <c r="BI364" s="181">
        <f t="shared" si="128"/>
        <v>0</v>
      </c>
      <c r="BJ364" s="13" t="s">
        <v>80</v>
      </c>
      <c r="BK364" s="181">
        <f t="shared" si="129"/>
        <v>0</v>
      </c>
      <c r="BL364" s="13" t="s">
        <v>201</v>
      </c>
      <c r="BM364" s="13" t="s">
        <v>1101</v>
      </c>
    </row>
    <row r="365" spans="2:65" s="1" customFormat="1" ht="16.5" customHeight="1">
      <c r="B365" s="30"/>
      <c r="C365" s="182" t="s">
        <v>1102</v>
      </c>
      <c r="D365" s="182" t="s">
        <v>310</v>
      </c>
      <c r="E365" s="183" t="s">
        <v>1103</v>
      </c>
      <c r="F365" s="184" t="s">
        <v>1104</v>
      </c>
      <c r="G365" s="185" t="s">
        <v>1000</v>
      </c>
      <c r="H365" s="186">
        <v>99.866</v>
      </c>
      <c r="I365" s="187"/>
      <c r="J365" s="188">
        <f t="shared" si="120"/>
        <v>0</v>
      </c>
      <c r="K365" s="184" t="s">
        <v>20</v>
      </c>
      <c r="L365" s="189"/>
      <c r="M365" s="190" t="s">
        <v>20</v>
      </c>
      <c r="N365" s="191" t="s">
        <v>43</v>
      </c>
      <c r="O365" s="56"/>
      <c r="P365" s="179">
        <f t="shared" si="121"/>
        <v>0</v>
      </c>
      <c r="Q365" s="179">
        <v>1E-3</v>
      </c>
      <c r="R365" s="179">
        <f t="shared" si="122"/>
        <v>9.9865999999999996E-2</v>
      </c>
      <c r="S365" s="179">
        <v>0</v>
      </c>
      <c r="T365" s="180">
        <f t="shared" si="123"/>
        <v>0</v>
      </c>
      <c r="AR365" s="13" t="s">
        <v>271</v>
      </c>
      <c r="AT365" s="13" t="s">
        <v>310</v>
      </c>
      <c r="AU365" s="13" t="s">
        <v>82</v>
      </c>
      <c r="AY365" s="13" t="s">
        <v>138</v>
      </c>
      <c r="BE365" s="181">
        <f t="shared" si="124"/>
        <v>0</v>
      </c>
      <c r="BF365" s="181">
        <f t="shared" si="125"/>
        <v>0</v>
      </c>
      <c r="BG365" s="181">
        <f t="shared" si="126"/>
        <v>0</v>
      </c>
      <c r="BH365" s="181">
        <f t="shared" si="127"/>
        <v>0</v>
      </c>
      <c r="BI365" s="181">
        <f t="shared" si="128"/>
        <v>0</v>
      </c>
      <c r="BJ365" s="13" t="s">
        <v>80</v>
      </c>
      <c r="BK365" s="181">
        <f t="shared" si="129"/>
        <v>0</v>
      </c>
      <c r="BL365" s="13" t="s">
        <v>201</v>
      </c>
      <c r="BM365" s="13" t="s">
        <v>1105</v>
      </c>
    </row>
    <row r="366" spans="2:65" s="1" customFormat="1" ht="22.5" customHeight="1">
      <c r="B366" s="30"/>
      <c r="C366" s="170" t="s">
        <v>1106</v>
      </c>
      <c r="D366" s="170" t="s">
        <v>141</v>
      </c>
      <c r="E366" s="171" t="s">
        <v>1107</v>
      </c>
      <c r="F366" s="172" t="s">
        <v>1108</v>
      </c>
      <c r="G366" s="173" t="s">
        <v>259</v>
      </c>
      <c r="H366" s="174">
        <v>4.0579999999999998</v>
      </c>
      <c r="I366" s="175"/>
      <c r="J366" s="176">
        <f t="shared" si="120"/>
        <v>0</v>
      </c>
      <c r="K366" s="172" t="s">
        <v>145</v>
      </c>
      <c r="L366" s="34"/>
      <c r="M366" s="177" t="s">
        <v>20</v>
      </c>
      <c r="N366" s="178" t="s">
        <v>43</v>
      </c>
      <c r="O366" s="56"/>
      <c r="P366" s="179">
        <f t="shared" si="121"/>
        <v>0</v>
      </c>
      <c r="Q366" s="179">
        <v>0</v>
      </c>
      <c r="R366" s="179">
        <f t="shared" si="122"/>
        <v>0</v>
      </c>
      <c r="S366" s="179">
        <v>0</v>
      </c>
      <c r="T366" s="180">
        <f t="shared" si="123"/>
        <v>0</v>
      </c>
      <c r="AR366" s="13" t="s">
        <v>201</v>
      </c>
      <c r="AT366" s="13" t="s">
        <v>141</v>
      </c>
      <c r="AU366" s="13" t="s">
        <v>82</v>
      </c>
      <c r="AY366" s="13" t="s">
        <v>138</v>
      </c>
      <c r="BE366" s="181">
        <f t="shared" si="124"/>
        <v>0</v>
      </c>
      <c r="BF366" s="181">
        <f t="shared" si="125"/>
        <v>0</v>
      </c>
      <c r="BG366" s="181">
        <f t="shared" si="126"/>
        <v>0</v>
      </c>
      <c r="BH366" s="181">
        <f t="shared" si="127"/>
        <v>0</v>
      </c>
      <c r="BI366" s="181">
        <f t="shared" si="128"/>
        <v>0</v>
      </c>
      <c r="BJ366" s="13" t="s">
        <v>80</v>
      </c>
      <c r="BK366" s="181">
        <f t="shared" si="129"/>
        <v>0</v>
      </c>
      <c r="BL366" s="13" t="s">
        <v>201</v>
      </c>
      <c r="BM366" s="13" t="s">
        <v>1109</v>
      </c>
    </row>
    <row r="367" spans="2:65" s="10" customFormat="1" ht="22.9" customHeight="1">
      <c r="B367" s="154"/>
      <c r="C367" s="155"/>
      <c r="D367" s="156" t="s">
        <v>71</v>
      </c>
      <c r="E367" s="168" t="s">
        <v>1110</v>
      </c>
      <c r="F367" s="168" t="s">
        <v>1111</v>
      </c>
      <c r="G367" s="155"/>
      <c r="H367" s="155"/>
      <c r="I367" s="158"/>
      <c r="J367" s="169">
        <f>BK367</f>
        <v>0</v>
      </c>
      <c r="K367" s="155"/>
      <c r="L367" s="160"/>
      <c r="M367" s="161"/>
      <c r="N367" s="162"/>
      <c r="O367" s="162"/>
      <c r="P367" s="163">
        <f>SUM(P368:P374)</f>
        <v>0</v>
      </c>
      <c r="Q367" s="162"/>
      <c r="R367" s="163">
        <f>SUM(R368:R374)</f>
        <v>13.211233200000001</v>
      </c>
      <c r="S367" s="162"/>
      <c r="T367" s="164">
        <f>SUM(T368:T374)</f>
        <v>40.686430000000001</v>
      </c>
      <c r="AR367" s="165" t="s">
        <v>82</v>
      </c>
      <c r="AT367" s="166" t="s">
        <v>71</v>
      </c>
      <c r="AU367" s="166" t="s">
        <v>80</v>
      </c>
      <c r="AY367" s="165" t="s">
        <v>138</v>
      </c>
      <c r="BK367" s="167">
        <f>SUM(BK368:BK374)</f>
        <v>0</v>
      </c>
    </row>
    <row r="368" spans="2:65" s="1" customFormat="1" ht="16.5" customHeight="1">
      <c r="B368" s="30"/>
      <c r="C368" s="170" t="s">
        <v>1112</v>
      </c>
      <c r="D368" s="170" t="s">
        <v>141</v>
      </c>
      <c r="E368" s="171" t="s">
        <v>1113</v>
      </c>
      <c r="F368" s="172" t="s">
        <v>1114</v>
      </c>
      <c r="G368" s="173" t="s">
        <v>144</v>
      </c>
      <c r="H368" s="174">
        <v>499.22</v>
      </c>
      <c r="I368" s="175"/>
      <c r="J368" s="176">
        <f t="shared" ref="J368:J374" si="130">ROUND(I368*H368,2)</f>
        <v>0</v>
      </c>
      <c r="K368" s="172" t="s">
        <v>145</v>
      </c>
      <c r="L368" s="34"/>
      <c r="M368" s="177" t="s">
        <v>20</v>
      </c>
      <c r="N368" s="178" t="s">
        <v>43</v>
      </c>
      <c r="O368" s="56"/>
      <c r="P368" s="179">
        <f t="shared" ref="P368:P374" si="131">O368*H368</f>
        <v>0</v>
      </c>
      <c r="Q368" s="179">
        <v>0</v>
      </c>
      <c r="R368" s="179">
        <f t="shared" ref="R368:R374" si="132">Q368*H368</f>
        <v>0</v>
      </c>
      <c r="S368" s="179">
        <v>8.1500000000000003E-2</v>
      </c>
      <c r="T368" s="180">
        <f t="shared" ref="T368:T374" si="133">S368*H368</f>
        <v>40.686430000000001</v>
      </c>
      <c r="AR368" s="13" t="s">
        <v>201</v>
      </c>
      <c r="AT368" s="13" t="s">
        <v>141</v>
      </c>
      <c r="AU368" s="13" t="s">
        <v>82</v>
      </c>
      <c r="AY368" s="13" t="s">
        <v>138</v>
      </c>
      <c r="BE368" s="181">
        <f t="shared" ref="BE368:BE374" si="134">IF(N368="základní",J368,0)</f>
        <v>0</v>
      </c>
      <c r="BF368" s="181">
        <f t="shared" ref="BF368:BF374" si="135">IF(N368="snížená",J368,0)</f>
        <v>0</v>
      </c>
      <c r="BG368" s="181">
        <f t="shared" ref="BG368:BG374" si="136">IF(N368="zákl. přenesená",J368,0)</f>
        <v>0</v>
      </c>
      <c r="BH368" s="181">
        <f t="shared" ref="BH368:BH374" si="137">IF(N368="sníž. přenesená",J368,0)</f>
        <v>0</v>
      </c>
      <c r="BI368" s="181">
        <f t="shared" ref="BI368:BI374" si="138">IF(N368="nulová",J368,0)</f>
        <v>0</v>
      </c>
      <c r="BJ368" s="13" t="s">
        <v>80</v>
      </c>
      <c r="BK368" s="181">
        <f t="shared" ref="BK368:BK374" si="139">ROUND(I368*H368,2)</f>
        <v>0</v>
      </c>
      <c r="BL368" s="13" t="s">
        <v>201</v>
      </c>
      <c r="BM368" s="13" t="s">
        <v>1115</v>
      </c>
    </row>
    <row r="369" spans="2:65" s="1" customFormat="1" ht="22.5" customHeight="1">
      <c r="B369" s="30"/>
      <c r="C369" s="170" t="s">
        <v>1116</v>
      </c>
      <c r="D369" s="170" t="s">
        <v>141</v>
      </c>
      <c r="E369" s="171" t="s">
        <v>1117</v>
      </c>
      <c r="F369" s="172" t="s">
        <v>1118</v>
      </c>
      <c r="G369" s="173" t="s">
        <v>144</v>
      </c>
      <c r="H369" s="174">
        <v>488.22</v>
      </c>
      <c r="I369" s="175"/>
      <c r="J369" s="176">
        <f t="shared" si="130"/>
        <v>0</v>
      </c>
      <c r="K369" s="172" t="s">
        <v>145</v>
      </c>
      <c r="L369" s="34"/>
      <c r="M369" s="177" t="s">
        <v>20</v>
      </c>
      <c r="N369" s="178" t="s">
        <v>43</v>
      </c>
      <c r="O369" s="56"/>
      <c r="P369" s="179">
        <f t="shared" si="131"/>
        <v>0</v>
      </c>
      <c r="Q369" s="179">
        <v>5.1999999999999998E-3</v>
      </c>
      <c r="R369" s="179">
        <f t="shared" si="132"/>
        <v>2.5387439999999999</v>
      </c>
      <c r="S369" s="179">
        <v>0</v>
      </c>
      <c r="T369" s="180">
        <f t="shared" si="133"/>
        <v>0</v>
      </c>
      <c r="AR369" s="13" t="s">
        <v>201</v>
      </c>
      <c r="AT369" s="13" t="s">
        <v>141</v>
      </c>
      <c r="AU369" s="13" t="s">
        <v>82</v>
      </c>
      <c r="AY369" s="13" t="s">
        <v>138</v>
      </c>
      <c r="BE369" s="181">
        <f t="shared" si="134"/>
        <v>0</v>
      </c>
      <c r="BF369" s="181">
        <f t="shared" si="135"/>
        <v>0</v>
      </c>
      <c r="BG369" s="181">
        <f t="shared" si="136"/>
        <v>0</v>
      </c>
      <c r="BH369" s="181">
        <f t="shared" si="137"/>
        <v>0</v>
      </c>
      <c r="BI369" s="181">
        <f t="shared" si="138"/>
        <v>0</v>
      </c>
      <c r="BJ369" s="13" t="s">
        <v>80</v>
      </c>
      <c r="BK369" s="181">
        <f t="shared" si="139"/>
        <v>0</v>
      </c>
      <c r="BL369" s="13" t="s">
        <v>201</v>
      </c>
      <c r="BM369" s="13" t="s">
        <v>1119</v>
      </c>
    </row>
    <row r="370" spans="2:65" s="1" customFormat="1" ht="16.5" customHeight="1">
      <c r="B370" s="30"/>
      <c r="C370" s="182" t="s">
        <v>1120</v>
      </c>
      <c r="D370" s="182" t="s">
        <v>310</v>
      </c>
      <c r="E370" s="183" t="s">
        <v>1121</v>
      </c>
      <c r="F370" s="184" t="s">
        <v>1122</v>
      </c>
      <c r="G370" s="185" t="s">
        <v>144</v>
      </c>
      <c r="H370" s="186">
        <v>537.04200000000003</v>
      </c>
      <c r="I370" s="187"/>
      <c r="J370" s="188">
        <f t="shared" si="130"/>
        <v>0</v>
      </c>
      <c r="K370" s="184" t="s">
        <v>145</v>
      </c>
      <c r="L370" s="189"/>
      <c r="M370" s="190" t="s">
        <v>20</v>
      </c>
      <c r="N370" s="191" t="s">
        <v>43</v>
      </c>
      <c r="O370" s="56"/>
      <c r="P370" s="179">
        <f t="shared" si="131"/>
        <v>0</v>
      </c>
      <c r="Q370" s="179">
        <v>1.26E-2</v>
      </c>
      <c r="R370" s="179">
        <f t="shared" si="132"/>
        <v>6.7667292000000003</v>
      </c>
      <c r="S370" s="179">
        <v>0</v>
      </c>
      <c r="T370" s="180">
        <f t="shared" si="133"/>
        <v>0</v>
      </c>
      <c r="AR370" s="13" t="s">
        <v>271</v>
      </c>
      <c r="AT370" s="13" t="s">
        <v>310</v>
      </c>
      <c r="AU370" s="13" t="s">
        <v>82</v>
      </c>
      <c r="AY370" s="13" t="s">
        <v>138</v>
      </c>
      <c r="BE370" s="181">
        <f t="shared" si="134"/>
        <v>0</v>
      </c>
      <c r="BF370" s="181">
        <f t="shared" si="135"/>
        <v>0</v>
      </c>
      <c r="BG370" s="181">
        <f t="shared" si="136"/>
        <v>0</v>
      </c>
      <c r="BH370" s="181">
        <f t="shared" si="137"/>
        <v>0</v>
      </c>
      <c r="BI370" s="181">
        <f t="shared" si="138"/>
        <v>0</v>
      </c>
      <c r="BJ370" s="13" t="s">
        <v>80</v>
      </c>
      <c r="BK370" s="181">
        <f t="shared" si="139"/>
        <v>0</v>
      </c>
      <c r="BL370" s="13" t="s">
        <v>201</v>
      </c>
      <c r="BM370" s="13" t="s">
        <v>1123</v>
      </c>
    </row>
    <row r="371" spans="2:65" s="1" customFormat="1" ht="16.5" customHeight="1">
      <c r="B371" s="30"/>
      <c r="C371" s="170" t="s">
        <v>1124</v>
      </c>
      <c r="D371" s="170" t="s">
        <v>141</v>
      </c>
      <c r="E371" s="171" t="s">
        <v>1125</v>
      </c>
      <c r="F371" s="172" t="s">
        <v>1126</v>
      </c>
      <c r="G371" s="173" t="s">
        <v>144</v>
      </c>
      <c r="H371" s="174">
        <v>114.96</v>
      </c>
      <c r="I371" s="175"/>
      <c r="J371" s="176">
        <f t="shared" si="130"/>
        <v>0</v>
      </c>
      <c r="K371" s="172" t="s">
        <v>145</v>
      </c>
      <c r="L371" s="34"/>
      <c r="M371" s="177" t="s">
        <v>20</v>
      </c>
      <c r="N371" s="178" t="s">
        <v>43</v>
      </c>
      <c r="O371" s="56"/>
      <c r="P371" s="179">
        <f t="shared" si="131"/>
        <v>0</v>
      </c>
      <c r="Q371" s="179">
        <v>0</v>
      </c>
      <c r="R371" s="179">
        <f t="shared" si="132"/>
        <v>0</v>
      </c>
      <c r="S371" s="179">
        <v>0</v>
      </c>
      <c r="T371" s="180">
        <f t="shared" si="133"/>
        <v>0</v>
      </c>
      <c r="AR371" s="13" t="s">
        <v>201</v>
      </c>
      <c r="AT371" s="13" t="s">
        <v>141</v>
      </c>
      <c r="AU371" s="13" t="s">
        <v>82</v>
      </c>
      <c r="AY371" s="13" t="s">
        <v>138</v>
      </c>
      <c r="BE371" s="181">
        <f t="shared" si="134"/>
        <v>0</v>
      </c>
      <c r="BF371" s="181">
        <f t="shared" si="135"/>
        <v>0</v>
      </c>
      <c r="BG371" s="181">
        <f t="shared" si="136"/>
        <v>0</v>
      </c>
      <c r="BH371" s="181">
        <f t="shared" si="137"/>
        <v>0</v>
      </c>
      <c r="BI371" s="181">
        <f t="shared" si="138"/>
        <v>0</v>
      </c>
      <c r="BJ371" s="13" t="s">
        <v>80</v>
      </c>
      <c r="BK371" s="181">
        <f t="shared" si="139"/>
        <v>0</v>
      </c>
      <c r="BL371" s="13" t="s">
        <v>201</v>
      </c>
      <c r="BM371" s="13" t="s">
        <v>1127</v>
      </c>
    </row>
    <row r="372" spans="2:65" s="1" customFormat="1" ht="16.5" customHeight="1">
      <c r="B372" s="30"/>
      <c r="C372" s="170" t="s">
        <v>1128</v>
      </c>
      <c r="D372" s="170" t="s">
        <v>141</v>
      </c>
      <c r="E372" s="171" t="s">
        <v>1129</v>
      </c>
      <c r="F372" s="172" t="s">
        <v>1130</v>
      </c>
      <c r="G372" s="173" t="s">
        <v>144</v>
      </c>
      <c r="H372" s="174">
        <v>114.96</v>
      </c>
      <c r="I372" s="175"/>
      <c r="J372" s="176">
        <f t="shared" si="130"/>
        <v>0</v>
      </c>
      <c r="K372" s="172" t="s">
        <v>145</v>
      </c>
      <c r="L372" s="34"/>
      <c r="M372" s="177" t="s">
        <v>20</v>
      </c>
      <c r="N372" s="178" t="s">
        <v>43</v>
      </c>
      <c r="O372" s="56"/>
      <c r="P372" s="179">
        <f t="shared" si="131"/>
        <v>0</v>
      </c>
      <c r="Q372" s="179">
        <v>0</v>
      </c>
      <c r="R372" s="179">
        <f t="shared" si="132"/>
        <v>0</v>
      </c>
      <c r="S372" s="179">
        <v>0</v>
      </c>
      <c r="T372" s="180">
        <f t="shared" si="133"/>
        <v>0</v>
      </c>
      <c r="AR372" s="13" t="s">
        <v>201</v>
      </c>
      <c r="AT372" s="13" t="s">
        <v>141</v>
      </c>
      <c r="AU372" s="13" t="s">
        <v>82</v>
      </c>
      <c r="AY372" s="13" t="s">
        <v>138</v>
      </c>
      <c r="BE372" s="181">
        <f t="shared" si="134"/>
        <v>0</v>
      </c>
      <c r="BF372" s="181">
        <f t="shared" si="135"/>
        <v>0</v>
      </c>
      <c r="BG372" s="181">
        <f t="shared" si="136"/>
        <v>0</v>
      </c>
      <c r="BH372" s="181">
        <f t="shared" si="137"/>
        <v>0</v>
      </c>
      <c r="BI372" s="181">
        <f t="shared" si="138"/>
        <v>0</v>
      </c>
      <c r="BJ372" s="13" t="s">
        <v>80</v>
      </c>
      <c r="BK372" s="181">
        <f t="shared" si="139"/>
        <v>0</v>
      </c>
      <c r="BL372" s="13" t="s">
        <v>201</v>
      </c>
      <c r="BM372" s="13" t="s">
        <v>1131</v>
      </c>
    </row>
    <row r="373" spans="2:65" s="1" customFormat="1" ht="16.5" customHeight="1">
      <c r="B373" s="30"/>
      <c r="C373" s="170" t="s">
        <v>1132</v>
      </c>
      <c r="D373" s="170" t="s">
        <v>141</v>
      </c>
      <c r="E373" s="171" t="s">
        <v>1133</v>
      </c>
      <c r="F373" s="172" t="s">
        <v>1134</v>
      </c>
      <c r="G373" s="173" t="s">
        <v>144</v>
      </c>
      <c r="H373" s="174">
        <v>488.22</v>
      </c>
      <c r="I373" s="175"/>
      <c r="J373" s="176">
        <f t="shared" si="130"/>
        <v>0</v>
      </c>
      <c r="K373" s="172" t="s">
        <v>20</v>
      </c>
      <c r="L373" s="34"/>
      <c r="M373" s="177" t="s">
        <v>20</v>
      </c>
      <c r="N373" s="178" t="s">
        <v>43</v>
      </c>
      <c r="O373" s="56"/>
      <c r="P373" s="179">
        <f t="shared" si="131"/>
        <v>0</v>
      </c>
      <c r="Q373" s="179">
        <v>8.0000000000000002E-3</v>
      </c>
      <c r="R373" s="179">
        <f t="shared" si="132"/>
        <v>3.9057600000000003</v>
      </c>
      <c r="S373" s="179">
        <v>0</v>
      </c>
      <c r="T373" s="180">
        <f t="shared" si="133"/>
        <v>0</v>
      </c>
      <c r="AR373" s="13" t="s">
        <v>201</v>
      </c>
      <c r="AT373" s="13" t="s">
        <v>141</v>
      </c>
      <c r="AU373" s="13" t="s">
        <v>82</v>
      </c>
      <c r="AY373" s="13" t="s">
        <v>138</v>
      </c>
      <c r="BE373" s="181">
        <f t="shared" si="134"/>
        <v>0</v>
      </c>
      <c r="BF373" s="181">
        <f t="shared" si="135"/>
        <v>0</v>
      </c>
      <c r="BG373" s="181">
        <f t="shared" si="136"/>
        <v>0</v>
      </c>
      <c r="BH373" s="181">
        <f t="shared" si="137"/>
        <v>0</v>
      </c>
      <c r="BI373" s="181">
        <f t="shared" si="138"/>
        <v>0</v>
      </c>
      <c r="BJ373" s="13" t="s">
        <v>80</v>
      </c>
      <c r="BK373" s="181">
        <f t="shared" si="139"/>
        <v>0</v>
      </c>
      <c r="BL373" s="13" t="s">
        <v>201</v>
      </c>
      <c r="BM373" s="13" t="s">
        <v>1135</v>
      </c>
    </row>
    <row r="374" spans="2:65" s="1" customFormat="1" ht="22.5" customHeight="1">
      <c r="B374" s="30"/>
      <c r="C374" s="170" t="s">
        <v>1136</v>
      </c>
      <c r="D374" s="170" t="s">
        <v>141</v>
      </c>
      <c r="E374" s="171" t="s">
        <v>1137</v>
      </c>
      <c r="F374" s="172" t="s">
        <v>1138</v>
      </c>
      <c r="G374" s="173" t="s">
        <v>259</v>
      </c>
      <c r="H374" s="174">
        <v>13.211</v>
      </c>
      <c r="I374" s="175"/>
      <c r="J374" s="176">
        <f t="shared" si="130"/>
        <v>0</v>
      </c>
      <c r="K374" s="172" t="s">
        <v>145</v>
      </c>
      <c r="L374" s="34"/>
      <c r="M374" s="177" t="s">
        <v>20</v>
      </c>
      <c r="N374" s="178" t="s">
        <v>43</v>
      </c>
      <c r="O374" s="56"/>
      <c r="P374" s="179">
        <f t="shared" si="131"/>
        <v>0</v>
      </c>
      <c r="Q374" s="179">
        <v>0</v>
      </c>
      <c r="R374" s="179">
        <f t="shared" si="132"/>
        <v>0</v>
      </c>
      <c r="S374" s="179">
        <v>0</v>
      </c>
      <c r="T374" s="180">
        <f t="shared" si="133"/>
        <v>0</v>
      </c>
      <c r="AR374" s="13" t="s">
        <v>201</v>
      </c>
      <c r="AT374" s="13" t="s">
        <v>141</v>
      </c>
      <c r="AU374" s="13" t="s">
        <v>82</v>
      </c>
      <c r="AY374" s="13" t="s">
        <v>138</v>
      </c>
      <c r="BE374" s="181">
        <f t="shared" si="134"/>
        <v>0</v>
      </c>
      <c r="BF374" s="181">
        <f t="shared" si="135"/>
        <v>0</v>
      </c>
      <c r="BG374" s="181">
        <f t="shared" si="136"/>
        <v>0</v>
      </c>
      <c r="BH374" s="181">
        <f t="shared" si="137"/>
        <v>0</v>
      </c>
      <c r="BI374" s="181">
        <f t="shared" si="138"/>
        <v>0</v>
      </c>
      <c r="BJ374" s="13" t="s">
        <v>80</v>
      </c>
      <c r="BK374" s="181">
        <f t="shared" si="139"/>
        <v>0</v>
      </c>
      <c r="BL374" s="13" t="s">
        <v>201</v>
      </c>
      <c r="BM374" s="13" t="s">
        <v>1139</v>
      </c>
    </row>
    <row r="375" spans="2:65" s="10" customFormat="1" ht="22.9" customHeight="1">
      <c r="B375" s="154"/>
      <c r="C375" s="155"/>
      <c r="D375" s="156" t="s">
        <v>71</v>
      </c>
      <c r="E375" s="168" t="s">
        <v>1140</v>
      </c>
      <c r="F375" s="168" t="s">
        <v>1141</v>
      </c>
      <c r="G375" s="155"/>
      <c r="H375" s="155"/>
      <c r="I375" s="158"/>
      <c r="J375" s="169">
        <f>BK375</f>
        <v>0</v>
      </c>
      <c r="K375" s="155"/>
      <c r="L375" s="160"/>
      <c r="M375" s="161"/>
      <c r="N375" s="162"/>
      <c r="O375" s="162"/>
      <c r="P375" s="163">
        <f>SUM(P376:P382)</f>
        <v>0</v>
      </c>
      <c r="Q375" s="162"/>
      <c r="R375" s="163">
        <f>SUM(R376:R382)</f>
        <v>6.560661000000001E-2</v>
      </c>
      <c r="S375" s="162"/>
      <c r="T375" s="164">
        <f>SUM(T376:T382)</f>
        <v>0</v>
      </c>
      <c r="AR375" s="165" t="s">
        <v>82</v>
      </c>
      <c r="AT375" s="166" t="s">
        <v>71</v>
      </c>
      <c r="AU375" s="166" t="s">
        <v>80</v>
      </c>
      <c r="AY375" s="165" t="s">
        <v>138</v>
      </c>
      <c r="BK375" s="167">
        <f>SUM(BK376:BK382)</f>
        <v>0</v>
      </c>
    </row>
    <row r="376" spans="2:65" s="1" customFormat="1" ht="16.5" customHeight="1">
      <c r="B376" s="30"/>
      <c r="C376" s="170" t="s">
        <v>1142</v>
      </c>
      <c r="D376" s="170" t="s">
        <v>141</v>
      </c>
      <c r="E376" s="171" t="s">
        <v>1143</v>
      </c>
      <c r="F376" s="172" t="s">
        <v>1144</v>
      </c>
      <c r="G376" s="173" t="s">
        <v>144</v>
      </c>
      <c r="H376" s="174">
        <v>17.829000000000001</v>
      </c>
      <c r="I376" s="175"/>
      <c r="J376" s="176">
        <f t="shared" ref="J376:J382" si="140">ROUND(I376*H376,2)</f>
        <v>0</v>
      </c>
      <c r="K376" s="172" t="s">
        <v>145</v>
      </c>
      <c r="L376" s="34"/>
      <c r="M376" s="177" t="s">
        <v>20</v>
      </c>
      <c r="N376" s="178" t="s">
        <v>43</v>
      </c>
      <c r="O376" s="56"/>
      <c r="P376" s="179">
        <f t="shared" ref="P376:P382" si="141">O376*H376</f>
        <v>0</v>
      </c>
      <c r="Q376" s="179">
        <v>2.9E-4</v>
      </c>
      <c r="R376" s="179">
        <f t="shared" ref="R376:R382" si="142">Q376*H376</f>
        <v>5.1704100000000003E-3</v>
      </c>
      <c r="S376" s="179">
        <v>0</v>
      </c>
      <c r="T376" s="180">
        <f t="shared" ref="T376:T382" si="143">S376*H376</f>
        <v>0</v>
      </c>
      <c r="AR376" s="13" t="s">
        <v>201</v>
      </c>
      <c r="AT376" s="13" t="s">
        <v>141</v>
      </c>
      <c r="AU376" s="13" t="s">
        <v>82</v>
      </c>
      <c r="AY376" s="13" t="s">
        <v>138</v>
      </c>
      <c r="BE376" s="181">
        <f t="shared" ref="BE376:BE382" si="144">IF(N376="základní",J376,0)</f>
        <v>0</v>
      </c>
      <c r="BF376" s="181">
        <f t="shared" ref="BF376:BF382" si="145">IF(N376="snížená",J376,0)</f>
        <v>0</v>
      </c>
      <c r="BG376" s="181">
        <f t="shared" ref="BG376:BG382" si="146">IF(N376="zákl. přenesená",J376,0)</f>
        <v>0</v>
      </c>
      <c r="BH376" s="181">
        <f t="shared" ref="BH376:BH382" si="147">IF(N376="sníž. přenesená",J376,0)</f>
        <v>0</v>
      </c>
      <c r="BI376" s="181">
        <f t="shared" ref="BI376:BI382" si="148">IF(N376="nulová",J376,0)</f>
        <v>0</v>
      </c>
      <c r="BJ376" s="13" t="s">
        <v>80</v>
      </c>
      <c r="BK376" s="181">
        <f t="shared" ref="BK376:BK382" si="149">ROUND(I376*H376,2)</f>
        <v>0</v>
      </c>
      <c r="BL376" s="13" t="s">
        <v>201</v>
      </c>
      <c r="BM376" s="13" t="s">
        <v>1145</v>
      </c>
    </row>
    <row r="377" spans="2:65" s="1" customFormat="1" ht="16.5" customHeight="1">
      <c r="B377" s="30"/>
      <c r="C377" s="170" t="s">
        <v>1146</v>
      </c>
      <c r="D377" s="170" t="s">
        <v>141</v>
      </c>
      <c r="E377" s="171" t="s">
        <v>1147</v>
      </c>
      <c r="F377" s="172" t="s">
        <v>1148</v>
      </c>
      <c r="G377" s="173" t="s">
        <v>144</v>
      </c>
      <c r="H377" s="174">
        <v>6.72</v>
      </c>
      <c r="I377" s="175"/>
      <c r="J377" s="176">
        <f t="shared" si="140"/>
        <v>0</v>
      </c>
      <c r="K377" s="172" t="s">
        <v>145</v>
      </c>
      <c r="L377" s="34"/>
      <c r="M377" s="177" t="s">
        <v>20</v>
      </c>
      <c r="N377" s="178" t="s">
        <v>43</v>
      </c>
      <c r="O377" s="56"/>
      <c r="P377" s="179">
        <f t="shared" si="141"/>
        <v>0</v>
      </c>
      <c r="Q377" s="179">
        <v>0</v>
      </c>
      <c r="R377" s="179">
        <f t="shared" si="142"/>
        <v>0</v>
      </c>
      <c r="S377" s="179">
        <v>0</v>
      </c>
      <c r="T377" s="180">
        <f t="shared" si="143"/>
        <v>0</v>
      </c>
      <c r="AR377" s="13" t="s">
        <v>201</v>
      </c>
      <c r="AT377" s="13" t="s">
        <v>141</v>
      </c>
      <c r="AU377" s="13" t="s">
        <v>82</v>
      </c>
      <c r="AY377" s="13" t="s">
        <v>138</v>
      </c>
      <c r="BE377" s="181">
        <f t="shared" si="144"/>
        <v>0</v>
      </c>
      <c r="BF377" s="181">
        <f t="shared" si="145"/>
        <v>0</v>
      </c>
      <c r="BG377" s="181">
        <f t="shared" si="146"/>
        <v>0</v>
      </c>
      <c r="BH377" s="181">
        <f t="shared" si="147"/>
        <v>0</v>
      </c>
      <c r="BI377" s="181">
        <f t="shared" si="148"/>
        <v>0</v>
      </c>
      <c r="BJ377" s="13" t="s">
        <v>80</v>
      </c>
      <c r="BK377" s="181">
        <f t="shared" si="149"/>
        <v>0</v>
      </c>
      <c r="BL377" s="13" t="s">
        <v>201</v>
      </c>
      <c r="BM377" s="13" t="s">
        <v>1149</v>
      </c>
    </row>
    <row r="378" spans="2:65" s="1" customFormat="1" ht="16.5" customHeight="1">
      <c r="B378" s="30"/>
      <c r="C378" s="170" t="s">
        <v>1150</v>
      </c>
      <c r="D378" s="170" t="s">
        <v>141</v>
      </c>
      <c r="E378" s="171" t="s">
        <v>1151</v>
      </c>
      <c r="F378" s="172" t="s">
        <v>1152</v>
      </c>
      <c r="G378" s="173" t="s">
        <v>144</v>
      </c>
      <c r="H378" s="174">
        <v>6.72</v>
      </c>
      <c r="I378" s="175"/>
      <c r="J378" s="176">
        <f t="shared" si="140"/>
        <v>0</v>
      </c>
      <c r="K378" s="172" t="s">
        <v>145</v>
      </c>
      <c r="L378" s="34"/>
      <c r="M378" s="177" t="s">
        <v>20</v>
      </c>
      <c r="N378" s="178" t="s">
        <v>43</v>
      </c>
      <c r="O378" s="56"/>
      <c r="P378" s="179">
        <f t="shared" si="141"/>
        <v>0</v>
      </c>
      <c r="Q378" s="179">
        <v>1.7000000000000001E-4</v>
      </c>
      <c r="R378" s="179">
        <f t="shared" si="142"/>
        <v>1.1424E-3</v>
      </c>
      <c r="S378" s="179">
        <v>0</v>
      </c>
      <c r="T378" s="180">
        <f t="shared" si="143"/>
        <v>0</v>
      </c>
      <c r="AR378" s="13" t="s">
        <v>201</v>
      </c>
      <c r="AT378" s="13" t="s">
        <v>141</v>
      </c>
      <c r="AU378" s="13" t="s">
        <v>82</v>
      </c>
      <c r="AY378" s="13" t="s">
        <v>138</v>
      </c>
      <c r="BE378" s="181">
        <f t="shared" si="144"/>
        <v>0</v>
      </c>
      <c r="BF378" s="181">
        <f t="shared" si="145"/>
        <v>0</v>
      </c>
      <c r="BG378" s="181">
        <f t="shared" si="146"/>
        <v>0</v>
      </c>
      <c r="BH378" s="181">
        <f t="shared" si="147"/>
        <v>0</v>
      </c>
      <c r="BI378" s="181">
        <f t="shared" si="148"/>
        <v>0</v>
      </c>
      <c r="BJ378" s="13" t="s">
        <v>80</v>
      </c>
      <c r="BK378" s="181">
        <f t="shared" si="149"/>
        <v>0</v>
      </c>
      <c r="BL378" s="13" t="s">
        <v>201</v>
      </c>
      <c r="BM378" s="13" t="s">
        <v>1153</v>
      </c>
    </row>
    <row r="379" spans="2:65" s="1" customFormat="1" ht="16.5" customHeight="1">
      <c r="B379" s="30"/>
      <c r="C379" s="170" t="s">
        <v>1154</v>
      </c>
      <c r="D379" s="170" t="s">
        <v>141</v>
      </c>
      <c r="E379" s="171" t="s">
        <v>1155</v>
      </c>
      <c r="F379" s="172" t="s">
        <v>1156</v>
      </c>
      <c r="G379" s="173" t="s">
        <v>144</v>
      </c>
      <c r="H379" s="174">
        <v>6.72</v>
      </c>
      <c r="I379" s="175"/>
      <c r="J379" s="176">
        <f t="shared" si="140"/>
        <v>0</v>
      </c>
      <c r="K379" s="172" t="s">
        <v>145</v>
      </c>
      <c r="L379" s="34"/>
      <c r="M379" s="177" t="s">
        <v>20</v>
      </c>
      <c r="N379" s="178" t="s">
        <v>43</v>
      </c>
      <c r="O379" s="56"/>
      <c r="P379" s="179">
        <f t="shared" si="141"/>
        <v>0</v>
      </c>
      <c r="Q379" s="179">
        <v>1.2E-4</v>
      </c>
      <c r="R379" s="179">
        <f t="shared" si="142"/>
        <v>8.0639999999999998E-4</v>
      </c>
      <c r="S379" s="179">
        <v>0</v>
      </c>
      <c r="T379" s="180">
        <f t="shared" si="143"/>
        <v>0</v>
      </c>
      <c r="AR379" s="13" t="s">
        <v>201</v>
      </c>
      <c r="AT379" s="13" t="s">
        <v>141</v>
      </c>
      <c r="AU379" s="13" t="s">
        <v>82</v>
      </c>
      <c r="AY379" s="13" t="s">
        <v>138</v>
      </c>
      <c r="BE379" s="181">
        <f t="shared" si="144"/>
        <v>0</v>
      </c>
      <c r="BF379" s="181">
        <f t="shared" si="145"/>
        <v>0</v>
      </c>
      <c r="BG379" s="181">
        <f t="shared" si="146"/>
        <v>0</v>
      </c>
      <c r="BH379" s="181">
        <f t="shared" si="147"/>
        <v>0</v>
      </c>
      <c r="BI379" s="181">
        <f t="shared" si="148"/>
        <v>0</v>
      </c>
      <c r="BJ379" s="13" t="s">
        <v>80</v>
      </c>
      <c r="BK379" s="181">
        <f t="shared" si="149"/>
        <v>0</v>
      </c>
      <c r="BL379" s="13" t="s">
        <v>201</v>
      </c>
      <c r="BM379" s="13" t="s">
        <v>1157</v>
      </c>
    </row>
    <row r="380" spans="2:65" s="1" customFormat="1" ht="16.5" customHeight="1">
      <c r="B380" s="30"/>
      <c r="C380" s="170" t="s">
        <v>1158</v>
      </c>
      <c r="D380" s="170" t="s">
        <v>141</v>
      </c>
      <c r="E380" s="171" t="s">
        <v>1159</v>
      </c>
      <c r="F380" s="172" t="s">
        <v>1160</v>
      </c>
      <c r="G380" s="173" t="s">
        <v>144</v>
      </c>
      <c r="H380" s="174">
        <v>6.72</v>
      </c>
      <c r="I380" s="175"/>
      <c r="J380" s="176">
        <f t="shared" si="140"/>
        <v>0</v>
      </c>
      <c r="K380" s="172" t="s">
        <v>145</v>
      </c>
      <c r="L380" s="34"/>
      <c r="M380" s="177" t="s">
        <v>20</v>
      </c>
      <c r="N380" s="178" t="s">
        <v>43</v>
      </c>
      <c r="O380" s="56"/>
      <c r="P380" s="179">
        <f t="shared" si="141"/>
        <v>0</v>
      </c>
      <c r="Q380" s="179">
        <v>1.2E-4</v>
      </c>
      <c r="R380" s="179">
        <f t="shared" si="142"/>
        <v>8.0639999999999998E-4</v>
      </c>
      <c r="S380" s="179">
        <v>0</v>
      </c>
      <c r="T380" s="180">
        <f t="shared" si="143"/>
        <v>0</v>
      </c>
      <c r="AR380" s="13" t="s">
        <v>201</v>
      </c>
      <c r="AT380" s="13" t="s">
        <v>141</v>
      </c>
      <c r="AU380" s="13" t="s">
        <v>82</v>
      </c>
      <c r="AY380" s="13" t="s">
        <v>138</v>
      </c>
      <c r="BE380" s="181">
        <f t="shared" si="144"/>
        <v>0</v>
      </c>
      <c r="BF380" s="181">
        <f t="shared" si="145"/>
        <v>0</v>
      </c>
      <c r="BG380" s="181">
        <f t="shared" si="146"/>
        <v>0</v>
      </c>
      <c r="BH380" s="181">
        <f t="shared" si="147"/>
        <v>0</v>
      </c>
      <c r="BI380" s="181">
        <f t="shared" si="148"/>
        <v>0</v>
      </c>
      <c r="BJ380" s="13" t="s">
        <v>80</v>
      </c>
      <c r="BK380" s="181">
        <f t="shared" si="149"/>
        <v>0</v>
      </c>
      <c r="BL380" s="13" t="s">
        <v>201</v>
      </c>
      <c r="BM380" s="13" t="s">
        <v>1161</v>
      </c>
    </row>
    <row r="381" spans="2:65" s="1" customFormat="1" ht="16.5" customHeight="1">
      <c r="B381" s="30"/>
      <c r="C381" s="170" t="s">
        <v>1162</v>
      </c>
      <c r="D381" s="170" t="s">
        <v>141</v>
      </c>
      <c r="E381" s="171" t="s">
        <v>1163</v>
      </c>
      <c r="F381" s="172" t="s">
        <v>1164</v>
      </c>
      <c r="G381" s="173" t="s">
        <v>144</v>
      </c>
      <c r="H381" s="174">
        <v>96.135000000000005</v>
      </c>
      <c r="I381" s="175"/>
      <c r="J381" s="176">
        <f t="shared" si="140"/>
        <v>0</v>
      </c>
      <c r="K381" s="172" t="s">
        <v>145</v>
      </c>
      <c r="L381" s="34"/>
      <c r="M381" s="177" t="s">
        <v>20</v>
      </c>
      <c r="N381" s="178" t="s">
        <v>43</v>
      </c>
      <c r="O381" s="56"/>
      <c r="P381" s="179">
        <f t="shared" si="141"/>
        <v>0</v>
      </c>
      <c r="Q381" s="179">
        <v>1.7000000000000001E-4</v>
      </c>
      <c r="R381" s="179">
        <f t="shared" si="142"/>
        <v>1.6342950000000002E-2</v>
      </c>
      <c r="S381" s="179">
        <v>0</v>
      </c>
      <c r="T381" s="180">
        <f t="shared" si="143"/>
        <v>0</v>
      </c>
      <c r="AR381" s="13" t="s">
        <v>201</v>
      </c>
      <c r="AT381" s="13" t="s">
        <v>141</v>
      </c>
      <c r="AU381" s="13" t="s">
        <v>82</v>
      </c>
      <c r="AY381" s="13" t="s">
        <v>138</v>
      </c>
      <c r="BE381" s="181">
        <f t="shared" si="144"/>
        <v>0</v>
      </c>
      <c r="BF381" s="181">
        <f t="shared" si="145"/>
        <v>0</v>
      </c>
      <c r="BG381" s="181">
        <f t="shared" si="146"/>
        <v>0</v>
      </c>
      <c r="BH381" s="181">
        <f t="shared" si="147"/>
        <v>0</v>
      </c>
      <c r="BI381" s="181">
        <f t="shared" si="148"/>
        <v>0</v>
      </c>
      <c r="BJ381" s="13" t="s">
        <v>80</v>
      </c>
      <c r="BK381" s="181">
        <f t="shared" si="149"/>
        <v>0</v>
      </c>
      <c r="BL381" s="13" t="s">
        <v>201</v>
      </c>
      <c r="BM381" s="13" t="s">
        <v>1165</v>
      </c>
    </row>
    <row r="382" spans="2:65" s="1" customFormat="1" ht="16.5" customHeight="1">
      <c r="B382" s="30"/>
      <c r="C382" s="170" t="s">
        <v>1166</v>
      </c>
      <c r="D382" s="170" t="s">
        <v>141</v>
      </c>
      <c r="E382" s="171" t="s">
        <v>1167</v>
      </c>
      <c r="F382" s="172" t="s">
        <v>1168</v>
      </c>
      <c r="G382" s="173" t="s">
        <v>144</v>
      </c>
      <c r="H382" s="174">
        <v>96.135000000000005</v>
      </c>
      <c r="I382" s="175"/>
      <c r="J382" s="176">
        <f t="shared" si="140"/>
        <v>0</v>
      </c>
      <c r="K382" s="172" t="s">
        <v>145</v>
      </c>
      <c r="L382" s="34"/>
      <c r="M382" s="177" t="s">
        <v>20</v>
      </c>
      <c r="N382" s="178" t="s">
        <v>43</v>
      </c>
      <c r="O382" s="56"/>
      <c r="P382" s="179">
        <f t="shared" si="141"/>
        <v>0</v>
      </c>
      <c r="Q382" s="179">
        <v>4.2999999999999999E-4</v>
      </c>
      <c r="R382" s="179">
        <f t="shared" si="142"/>
        <v>4.1338050000000001E-2</v>
      </c>
      <c r="S382" s="179">
        <v>0</v>
      </c>
      <c r="T382" s="180">
        <f t="shared" si="143"/>
        <v>0</v>
      </c>
      <c r="AR382" s="13" t="s">
        <v>201</v>
      </c>
      <c r="AT382" s="13" t="s">
        <v>141</v>
      </c>
      <c r="AU382" s="13" t="s">
        <v>82</v>
      </c>
      <c r="AY382" s="13" t="s">
        <v>138</v>
      </c>
      <c r="BE382" s="181">
        <f t="shared" si="144"/>
        <v>0</v>
      </c>
      <c r="BF382" s="181">
        <f t="shared" si="145"/>
        <v>0</v>
      </c>
      <c r="BG382" s="181">
        <f t="shared" si="146"/>
        <v>0</v>
      </c>
      <c r="BH382" s="181">
        <f t="shared" si="147"/>
        <v>0</v>
      </c>
      <c r="BI382" s="181">
        <f t="shared" si="148"/>
        <v>0</v>
      </c>
      <c r="BJ382" s="13" t="s">
        <v>80</v>
      </c>
      <c r="BK382" s="181">
        <f t="shared" si="149"/>
        <v>0</v>
      </c>
      <c r="BL382" s="13" t="s">
        <v>201</v>
      </c>
      <c r="BM382" s="13" t="s">
        <v>1169</v>
      </c>
    </row>
    <row r="383" spans="2:65" s="10" customFormat="1" ht="22.9" customHeight="1">
      <c r="B383" s="154"/>
      <c r="C383" s="155"/>
      <c r="D383" s="156" t="s">
        <v>71</v>
      </c>
      <c r="E383" s="168" t="s">
        <v>1170</v>
      </c>
      <c r="F383" s="168" t="s">
        <v>1171</v>
      </c>
      <c r="G383" s="155"/>
      <c r="H383" s="155"/>
      <c r="I383" s="158"/>
      <c r="J383" s="169">
        <f>BK383</f>
        <v>0</v>
      </c>
      <c r="K383" s="155"/>
      <c r="L383" s="160"/>
      <c r="M383" s="161"/>
      <c r="N383" s="162"/>
      <c r="O383" s="162"/>
      <c r="P383" s="163">
        <f>SUM(P384:P386)</f>
        <v>0</v>
      </c>
      <c r="Q383" s="162"/>
      <c r="R383" s="163">
        <f>SUM(R384:R386)</f>
        <v>0.82786837999999996</v>
      </c>
      <c r="S383" s="162"/>
      <c r="T383" s="164">
        <f>SUM(T384:T386)</f>
        <v>0.33255024</v>
      </c>
      <c r="AR383" s="165" t="s">
        <v>82</v>
      </c>
      <c r="AT383" s="166" t="s">
        <v>71</v>
      </c>
      <c r="AU383" s="166" t="s">
        <v>80</v>
      </c>
      <c r="AY383" s="165" t="s">
        <v>138</v>
      </c>
      <c r="BK383" s="167">
        <f>SUM(BK384:BK386)</f>
        <v>0</v>
      </c>
    </row>
    <row r="384" spans="2:65" s="1" customFormat="1" ht="16.5" customHeight="1">
      <c r="B384" s="30"/>
      <c r="C384" s="170" t="s">
        <v>1172</v>
      </c>
      <c r="D384" s="170" t="s">
        <v>141</v>
      </c>
      <c r="E384" s="171" t="s">
        <v>1173</v>
      </c>
      <c r="F384" s="172" t="s">
        <v>1174</v>
      </c>
      <c r="G384" s="173" t="s">
        <v>144</v>
      </c>
      <c r="H384" s="174">
        <v>1007.728</v>
      </c>
      <c r="I384" s="175"/>
      <c r="J384" s="176">
        <f>ROUND(I384*H384,2)</f>
        <v>0</v>
      </c>
      <c r="K384" s="172" t="s">
        <v>145</v>
      </c>
      <c r="L384" s="34"/>
      <c r="M384" s="177" t="s">
        <v>20</v>
      </c>
      <c r="N384" s="178" t="s">
        <v>43</v>
      </c>
      <c r="O384" s="56"/>
      <c r="P384" s="179">
        <f>O384*H384</f>
        <v>0</v>
      </c>
      <c r="Q384" s="179">
        <v>2.1000000000000001E-4</v>
      </c>
      <c r="R384" s="179">
        <f>Q384*H384</f>
        <v>0.21162287999999999</v>
      </c>
      <c r="S384" s="179">
        <v>3.3E-4</v>
      </c>
      <c r="T384" s="180">
        <f>S384*H384</f>
        <v>0.33255024</v>
      </c>
      <c r="AR384" s="13" t="s">
        <v>201</v>
      </c>
      <c r="AT384" s="13" t="s">
        <v>141</v>
      </c>
      <c r="AU384" s="13" t="s">
        <v>82</v>
      </c>
      <c r="AY384" s="13" t="s">
        <v>138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13" t="s">
        <v>80</v>
      </c>
      <c r="BK384" s="181">
        <f>ROUND(I384*H384,2)</f>
        <v>0</v>
      </c>
      <c r="BL384" s="13" t="s">
        <v>201</v>
      </c>
      <c r="BM384" s="13" t="s">
        <v>1175</v>
      </c>
    </row>
    <row r="385" spans="2:65" s="1" customFormat="1" ht="22.5" customHeight="1">
      <c r="B385" s="30"/>
      <c r="C385" s="170" t="s">
        <v>1176</v>
      </c>
      <c r="D385" s="170" t="s">
        <v>141</v>
      </c>
      <c r="E385" s="171" t="s">
        <v>1177</v>
      </c>
      <c r="F385" s="172" t="s">
        <v>1178</v>
      </c>
      <c r="G385" s="173" t="s">
        <v>144</v>
      </c>
      <c r="H385" s="174">
        <v>2370.59</v>
      </c>
      <c r="I385" s="175"/>
      <c r="J385" s="176">
        <f>ROUND(I385*H385,2)</f>
        <v>0</v>
      </c>
      <c r="K385" s="172" t="s">
        <v>145</v>
      </c>
      <c r="L385" s="34"/>
      <c r="M385" s="177" t="s">
        <v>20</v>
      </c>
      <c r="N385" s="178" t="s">
        <v>43</v>
      </c>
      <c r="O385" s="56"/>
      <c r="P385" s="179">
        <f>O385*H385</f>
        <v>0</v>
      </c>
      <c r="Q385" s="179">
        <v>1.2999999999999999E-4</v>
      </c>
      <c r="R385" s="179">
        <f>Q385*H385</f>
        <v>0.30817669999999997</v>
      </c>
      <c r="S385" s="179">
        <v>0</v>
      </c>
      <c r="T385" s="180">
        <f>S385*H385</f>
        <v>0</v>
      </c>
      <c r="AR385" s="13" t="s">
        <v>201</v>
      </c>
      <c r="AT385" s="13" t="s">
        <v>141</v>
      </c>
      <c r="AU385" s="13" t="s">
        <v>82</v>
      </c>
      <c r="AY385" s="13" t="s">
        <v>138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13" t="s">
        <v>80</v>
      </c>
      <c r="BK385" s="181">
        <f>ROUND(I385*H385,2)</f>
        <v>0</v>
      </c>
      <c r="BL385" s="13" t="s">
        <v>201</v>
      </c>
      <c r="BM385" s="13" t="s">
        <v>1179</v>
      </c>
    </row>
    <row r="386" spans="2:65" s="1" customFormat="1" ht="22.5" customHeight="1">
      <c r="B386" s="30"/>
      <c r="C386" s="170" t="s">
        <v>1180</v>
      </c>
      <c r="D386" s="170" t="s">
        <v>141</v>
      </c>
      <c r="E386" s="171" t="s">
        <v>1181</v>
      </c>
      <c r="F386" s="172" t="s">
        <v>1182</v>
      </c>
      <c r="G386" s="173" t="s">
        <v>144</v>
      </c>
      <c r="H386" s="174">
        <v>1184.8800000000001</v>
      </c>
      <c r="I386" s="175"/>
      <c r="J386" s="176">
        <f>ROUND(I386*H386,2)</f>
        <v>0</v>
      </c>
      <c r="K386" s="172" t="s">
        <v>145</v>
      </c>
      <c r="L386" s="34"/>
      <c r="M386" s="177" t="s">
        <v>20</v>
      </c>
      <c r="N386" s="178" t="s">
        <v>43</v>
      </c>
      <c r="O386" s="56"/>
      <c r="P386" s="179">
        <f>O386*H386</f>
        <v>0</v>
      </c>
      <c r="Q386" s="179">
        <v>2.5999999999999998E-4</v>
      </c>
      <c r="R386" s="179">
        <f>Q386*H386</f>
        <v>0.30806879999999998</v>
      </c>
      <c r="S386" s="179">
        <v>0</v>
      </c>
      <c r="T386" s="180">
        <f>S386*H386</f>
        <v>0</v>
      </c>
      <c r="AR386" s="13" t="s">
        <v>201</v>
      </c>
      <c r="AT386" s="13" t="s">
        <v>141</v>
      </c>
      <c r="AU386" s="13" t="s">
        <v>82</v>
      </c>
      <c r="AY386" s="13" t="s">
        <v>138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13" t="s">
        <v>80</v>
      </c>
      <c r="BK386" s="181">
        <f>ROUND(I386*H386,2)</f>
        <v>0</v>
      </c>
      <c r="BL386" s="13" t="s">
        <v>201</v>
      </c>
      <c r="BM386" s="13" t="s">
        <v>1183</v>
      </c>
    </row>
    <row r="387" spans="2:65" s="10" customFormat="1" ht="25.9" customHeight="1">
      <c r="B387" s="154"/>
      <c r="C387" s="155"/>
      <c r="D387" s="156" t="s">
        <v>71</v>
      </c>
      <c r="E387" s="157" t="s">
        <v>310</v>
      </c>
      <c r="F387" s="157" t="s">
        <v>1184</v>
      </c>
      <c r="G387" s="155"/>
      <c r="H387" s="155"/>
      <c r="I387" s="158"/>
      <c r="J387" s="159">
        <f>BK387</f>
        <v>0</v>
      </c>
      <c r="K387" s="155"/>
      <c r="L387" s="160"/>
      <c r="M387" s="161"/>
      <c r="N387" s="162"/>
      <c r="O387" s="162"/>
      <c r="P387" s="163">
        <f>P388</f>
        <v>0</v>
      </c>
      <c r="Q387" s="162"/>
      <c r="R387" s="163">
        <f>R388</f>
        <v>0</v>
      </c>
      <c r="S387" s="162"/>
      <c r="T387" s="164">
        <f>T388</f>
        <v>0</v>
      </c>
      <c r="AR387" s="165" t="s">
        <v>151</v>
      </c>
      <c r="AT387" s="166" t="s">
        <v>71</v>
      </c>
      <c r="AU387" s="166" t="s">
        <v>72</v>
      </c>
      <c r="AY387" s="165" t="s">
        <v>138</v>
      </c>
      <c r="BK387" s="167">
        <f>BK388</f>
        <v>0</v>
      </c>
    </row>
    <row r="388" spans="2:65" s="10" customFormat="1" ht="22.9" customHeight="1">
      <c r="B388" s="154"/>
      <c r="C388" s="155"/>
      <c r="D388" s="156" t="s">
        <v>71</v>
      </c>
      <c r="E388" s="168" t="s">
        <v>1185</v>
      </c>
      <c r="F388" s="168" t="s">
        <v>1186</v>
      </c>
      <c r="G388" s="155"/>
      <c r="H388" s="155"/>
      <c r="I388" s="158"/>
      <c r="J388" s="169">
        <f>BK388</f>
        <v>0</v>
      </c>
      <c r="K388" s="155"/>
      <c r="L388" s="160"/>
      <c r="M388" s="161"/>
      <c r="N388" s="162"/>
      <c r="O388" s="162"/>
      <c r="P388" s="163">
        <f>P389</f>
        <v>0</v>
      </c>
      <c r="Q388" s="162"/>
      <c r="R388" s="163">
        <f>R389</f>
        <v>0</v>
      </c>
      <c r="S388" s="162"/>
      <c r="T388" s="164">
        <f>T389</f>
        <v>0</v>
      </c>
      <c r="AR388" s="165" t="s">
        <v>151</v>
      </c>
      <c r="AT388" s="166" t="s">
        <v>71</v>
      </c>
      <c r="AU388" s="166" t="s">
        <v>80</v>
      </c>
      <c r="AY388" s="165" t="s">
        <v>138</v>
      </c>
      <c r="BK388" s="167">
        <f>BK389</f>
        <v>0</v>
      </c>
    </row>
    <row r="389" spans="2:65" s="1" customFormat="1" ht="22.5" customHeight="1">
      <c r="B389" s="30"/>
      <c r="C389" s="170" t="s">
        <v>1187</v>
      </c>
      <c r="D389" s="170" t="s">
        <v>141</v>
      </c>
      <c r="E389" s="171" t="s">
        <v>1188</v>
      </c>
      <c r="F389" s="172" t="s">
        <v>1189</v>
      </c>
      <c r="G389" s="173" t="s">
        <v>144</v>
      </c>
      <c r="H389" s="174">
        <v>44.625</v>
      </c>
      <c r="I389" s="175"/>
      <c r="J389" s="176">
        <f>ROUND(I389*H389,2)</f>
        <v>0</v>
      </c>
      <c r="K389" s="172" t="s">
        <v>20</v>
      </c>
      <c r="L389" s="34"/>
      <c r="M389" s="177" t="s">
        <v>20</v>
      </c>
      <c r="N389" s="178" t="s">
        <v>43</v>
      </c>
      <c r="O389" s="56"/>
      <c r="P389" s="179">
        <f>O389*H389</f>
        <v>0</v>
      </c>
      <c r="Q389" s="179">
        <v>0</v>
      </c>
      <c r="R389" s="179">
        <f>Q389*H389</f>
        <v>0</v>
      </c>
      <c r="S389" s="179">
        <v>0</v>
      </c>
      <c r="T389" s="180">
        <f>S389*H389</f>
        <v>0</v>
      </c>
      <c r="AR389" s="13" t="s">
        <v>412</v>
      </c>
      <c r="AT389" s="13" t="s">
        <v>141</v>
      </c>
      <c r="AU389" s="13" t="s">
        <v>82</v>
      </c>
      <c r="AY389" s="13" t="s">
        <v>138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13" t="s">
        <v>80</v>
      </c>
      <c r="BK389" s="181">
        <f>ROUND(I389*H389,2)</f>
        <v>0</v>
      </c>
      <c r="BL389" s="13" t="s">
        <v>412</v>
      </c>
      <c r="BM389" s="13" t="s">
        <v>1190</v>
      </c>
    </row>
    <row r="390" spans="2:65" s="10" customFormat="1" ht="25.9" customHeight="1">
      <c r="B390" s="154"/>
      <c r="C390" s="155"/>
      <c r="D390" s="156" t="s">
        <v>71</v>
      </c>
      <c r="E390" s="157" t="s">
        <v>1191</v>
      </c>
      <c r="F390" s="157" t="s">
        <v>1192</v>
      </c>
      <c r="G390" s="155"/>
      <c r="H390" s="155"/>
      <c r="I390" s="158"/>
      <c r="J390" s="159">
        <f>BK390</f>
        <v>0</v>
      </c>
      <c r="K390" s="155"/>
      <c r="L390" s="160"/>
      <c r="M390" s="161"/>
      <c r="N390" s="162"/>
      <c r="O390" s="162"/>
      <c r="P390" s="163">
        <f>P391+P393+P396+P398</f>
        <v>0</v>
      </c>
      <c r="Q390" s="162"/>
      <c r="R390" s="163">
        <f>R391+R393+R396+R398</f>
        <v>0</v>
      </c>
      <c r="S390" s="162"/>
      <c r="T390" s="164">
        <f>T391+T393+T396+T398</f>
        <v>0</v>
      </c>
      <c r="AR390" s="165" t="s">
        <v>158</v>
      </c>
      <c r="AT390" s="166" t="s">
        <v>71</v>
      </c>
      <c r="AU390" s="166" t="s">
        <v>72</v>
      </c>
      <c r="AY390" s="165" t="s">
        <v>138</v>
      </c>
      <c r="BK390" s="167">
        <f>BK391+BK393+BK396+BK398</f>
        <v>0</v>
      </c>
    </row>
    <row r="391" spans="2:65" s="10" customFormat="1" ht="22.9" customHeight="1">
      <c r="B391" s="154"/>
      <c r="C391" s="155"/>
      <c r="D391" s="156" t="s">
        <v>71</v>
      </c>
      <c r="E391" s="168" t="s">
        <v>1193</v>
      </c>
      <c r="F391" s="168" t="s">
        <v>1194</v>
      </c>
      <c r="G391" s="155"/>
      <c r="H391" s="155"/>
      <c r="I391" s="158"/>
      <c r="J391" s="169">
        <f>BK391</f>
        <v>0</v>
      </c>
      <c r="K391" s="155"/>
      <c r="L391" s="160"/>
      <c r="M391" s="161"/>
      <c r="N391" s="162"/>
      <c r="O391" s="162"/>
      <c r="P391" s="163">
        <f>P392</f>
        <v>0</v>
      </c>
      <c r="Q391" s="162"/>
      <c r="R391" s="163">
        <f>R392</f>
        <v>0</v>
      </c>
      <c r="S391" s="162"/>
      <c r="T391" s="164">
        <f>T392</f>
        <v>0</v>
      </c>
      <c r="AR391" s="165" t="s">
        <v>158</v>
      </c>
      <c r="AT391" s="166" t="s">
        <v>71</v>
      </c>
      <c r="AU391" s="166" t="s">
        <v>80</v>
      </c>
      <c r="AY391" s="165" t="s">
        <v>138</v>
      </c>
      <c r="BK391" s="167">
        <f>BK392</f>
        <v>0</v>
      </c>
    </row>
    <row r="392" spans="2:65" s="1" customFormat="1" ht="16.5" customHeight="1">
      <c r="B392" s="30"/>
      <c r="C392" s="170" t="s">
        <v>1195</v>
      </c>
      <c r="D392" s="170" t="s">
        <v>141</v>
      </c>
      <c r="E392" s="171" t="s">
        <v>1196</v>
      </c>
      <c r="F392" s="172" t="s">
        <v>1194</v>
      </c>
      <c r="G392" s="173" t="s">
        <v>1197</v>
      </c>
      <c r="H392" s="174">
        <v>1</v>
      </c>
      <c r="I392" s="175"/>
      <c r="J392" s="176">
        <f>ROUND(I392*H392,2)</f>
        <v>0</v>
      </c>
      <c r="K392" s="172" t="s">
        <v>145</v>
      </c>
      <c r="L392" s="34"/>
      <c r="M392" s="177" t="s">
        <v>20</v>
      </c>
      <c r="N392" s="178" t="s">
        <v>43</v>
      </c>
      <c r="O392" s="56"/>
      <c r="P392" s="179">
        <f>O392*H392</f>
        <v>0</v>
      </c>
      <c r="Q392" s="179">
        <v>0</v>
      </c>
      <c r="R392" s="179">
        <f>Q392*H392</f>
        <v>0</v>
      </c>
      <c r="S392" s="179">
        <v>0</v>
      </c>
      <c r="T392" s="180">
        <f>S392*H392</f>
        <v>0</v>
      </c>
      <c r="AR392" s="13" t="s">
        <v>1198</v>
      </c>
      <c r="AT392" s="13" t="s">
        <v>141</v>
      </c>
      <c r="AU392" s="13" t="s">
        <v>82</v>
      </c>
      <c r="AY392" s="13" t="s">
        <v>138</v>
      </c>
      <c r="BE392" s="181">
        <f>IF(N392="základní",J392,0)</f>
        <v>0</v>
      </c>
      <c r="BF392" s="181">
        <f>IF(N392="snížená",J392,0)</f>
        <v>0</v>
      </c>
      <c r="BG392" s="181">
        <f>IF(N392="zákl. přenesená",J392,0)</f>
        <v>0</v>
      </c>
      <c r="BH392" s="181">
        <f>IF(N392="sníž. přenesená",J392,0)</f>
        <v>0</v>
      </c>
      <c r="BI392" s="181">
        <f>IF(N392="nulová",J392,0)</f>
        <v>0</v>
      </c>
      <c r="BJ392" s="13" t="s">
        <v>80</v>
      </c>
      <c r="BK392" s="181">
        <f>ROUND(I392*H392,2)</f>
        <v>0</v>
      </c>
      <c r="BL392" s="13" t="s">
        <v>1198</v>
      </c>
      <c r="BM392" s="13" t="s">
        <v>1199</v>
      </c>
    </row>
    <row r="393" spans="2:65" s="10" customFormat="1" ht="22.9" customHeight="1">
      <c r="B393" s="154"/>
      <c r="C393" s="155"/>
      <c r="D393" s="156" t="s">
        <v>71</v>
      </c>
      <c r="E393" s="168" t="s">
        <v>1200</v>
      </c>
      <c r="F393" s="168" t="s">
        <v>1201</v>
      </c>
      <c r="G393" s="155"/>
      <c r="H393" s="155"/>
      <c r="I393" s="158"/>
      <c r="J393" s="169">
        <f>BK393</f>
        <v>0</v>
      </c>
      <c r="K393" s="155"/>
      <c r="L393" s="160"/>
      <c r="M393" s="161"/>
      <c r="N393" s="162"/>
      <c r="O393" s="162"/>
      <c r="P393" s="163">
        <f>SUM(P394:P395)</f>
        <v>0</v>
      </c>
      <c r="Q393" s="162"/>
      <c r="R393" s="163">
        <f>SUM(R394:R395)</f>
        <v>0</v>
      </c>
      <c r="S393" s="162"/>
      <c r="T393" s="164">
        <f>SUM(T394:T395)</f>
        <v>0</v>
      </c>
      <c r="AR393" s="165" t="s">
        <v>158</v>
      </c>
      <c r="AT393" s="166" t="s">
        <v>71</v>
      </c>
      <c r="AU393" s="166" t="s">
        <v>80</v>
      </c>
      <c r="AY393" s="165" t="s">
        <v>138</v>
      </c>
      <c r="BK393" s="167">
        <f>SUM(BK394:BK395)</f>
        <v>0</v>
      </c>
    </row>
    <row r="394" spans="2:65" s="1" customFormat="1" ht="16.5" customHeight="1">
      <c r="B394" s="30"/>
      <c r="C394" s="170" t="s">
        <v>1202</v>
      </c>
      <c r="D394" s="170" t="s">
        <v>141</v>
      </c>
      <c r="E394" s="171" t="s">
        <v>1203</v>
      </c>
      <c r="F394" s="172" t="s">
        <v>1201</v>
      </c>
      <c r="G394" s="173" t="s">
        <v>1197</v>
      </c>
      <c r="H394" s="174">
        <v>1</v>
      </c>
      <c r="I394" s="175"/>
      <c r="J394" s="176">
        <f>ROUND(I394*H394,2)</f>
        <v>0</v>
      </c>
      <c r="K394" s="172" t="s">
        <v>145</v>
      </c>
      <c r="L394" s="34"/>
      <c r="M394" s="177" t="s">
        <v>20</v>
      </c>
      <c r="N394" s="178" t="s">
        <v>43</v>
      </c>
      <c r="O394" s="56"/>
      <c r="P394" s="179">
        <f>O394*H394</f>
        <v>0</v>
      </c>
      <c r="Q394" s="179">
        <v>0</v>
      </c>
      <c r="R394" s="179">
        <f>Q394*H394</f>
        <v>0</v>
      </c>
      <c r="S394" s="179">
        <v>0</v>
      </c>
      <c r="T394" s="180">
        <f>S394*H394</f>
        <v>0</v>
      </c>
      <c r="AR394" s="13" t="s">
        <v>1198</v>
      </c>
      <c r="AT394" s="13" t="s">
        <v>141</v>
      </c>
      <c r="AU394" s="13" t="s">
        <v>82</v>
      </c>
      <c r="AY394" s="13" t="s">
        <v>138</v>
      </c>
      <c r="BE394" s="181">
        <f>IF(N394="základní",J394,0)</f>
        <v>0</v>
      </c>
      <c r="BF394" s="181">
        <f>IF(N394="snížená",J394,0)</f>
        <v>0</v>
      </c>
      <c r="BG394" s="181">
        <f>IF(N394="zákl. přenesená",J394,0)</f>
        <v>0</v>
      </c>
      <c r="BH394" s="181">
        <f>IF(N394="sníž. přenesená",J394,0)</f>
        <v>0</v>
      </c>
      <c r="BI394" s="181">
        <f>IF(N394="nulová",J394,0)</f>
        <v>0</v>
      </c>
      <c r="BJ394" s="13" t="s">
        <v>80</v>
      </c>
      <c r="BK394" s="181">
        <f>ROUND(I394*H394,2)</f>
        <v>0</v>
      </c>
      <c r="BL394" s="13" t="s">
        <v>1198</v>
      </c>
      <c r="BM394" s="13" t="s">
        <v>1204</v>
      </c>
    </row>
    <row r="395" spans="2:65" s="1" customFormat="1" ht="16.5" customHeight="1">
      <c r="B395" s="30"/>
      <c r="C395" s="170" t="s">
        <v>1205</v>
      </c>
      <c r="D395" s="170" t="s">
        <v>141</v>
      </c>
      <c r="E395" s="171" t="s">
        <v>1206</v>
      </c>
      <c r="F395" s="172" t="s">
        <v>1207</v>
      </c>
      <c r="G395" s="173" t="s">
        <v>452</v>
      </c>
      <c r="H395" s="174">
        <v>1</v>
      </c>
      <c r="I395" s="175"/>
      <c r="J395" s="176">
        <f>ROUND(I395*H395,2)</f>
        <v>0</v>
      </c>
      <c r="K395" s="172" t="s">
        <v>145</v>
      </c>
      <c r="L395" s="34"/>
      <c r="M395" s="177" t="s">
        <v>20</v>
      </c>
      <c r="N395" s="178" t="s">
        <v>43</v>
      </c>
      <c r="O395" s="56"/>
      <c r="P395" s="179">
        <f>O395*H395</f>
        <v>0</v>
      </c>
      <c r="Q395" s="179">
        <v>0</v>
      </c>
      <c r="R395" s="179">
        <f>Q395*H395</f>
        <v>0</v>
      </c>
      <c r="S395" s="179">
        <v>0</v>
      </c>
      <c r="T395" s="180">
        <f>S395*H395</f>
        <v>0</v>
      </c>
      <c r="AR395" s="13" t="s">
        <v>1198</v>
      </c>
      <c r="AT395" s="13" t="s">
        <v>141</v>
      </c>
      <c r="AU395" s="13" t="s">
        <v>82</v>
      </c>
      <c r="AY395" s="13" t="s">
        <v>138</v>
      </c>
      <c r="BE395" s="181">
        <f>IF(N395="základní",J395,0)</f>
        <v>0</v>
      </c>
      <c r="BF395" s="181">
        <f>IF(N395="snížená",J395,0)</f>
        <v>0</v>
      </c>
      <c r="BG395" s="181">
        <f>IF(N395="zákl. přenesená",J395,0)</f>
        <v>0</v>
      </c>
      <c r="BH395" s="181">
        <f>IF(N395="sníž. přenesená",J395,0)</f>
        <v>0</v>
      </c>
      <c r="BI395" s="181">
        <f>IF(N395="nulová",J395,0)</f>
        <v>0</v>
      </c>
      <c r="BJ395" s="13" t="s">
        <v>80</v>
      </c>
      <c r="BK395" s="181">
        <f>ROUND(I395*H395,2)</f>
        <v>0</v>
      </c>
      <c r="BL395" s="13" t="s">
        <v>1198</v>
      </c>
      <c r="BM395" s="13" t="s">
        <v>1208</v>
      </c>
    </row>
    <row r="396" spans="2:65" s="10" customFormat="1" ht="22.9" customHeight="1">
      <c r="B396" s="154"/>
      <c r="C396" s="155"/>
      <c r="D396" s="156" t="s">
        <v>71</v>
      </c>
      <c r="E396" s="168" t="s">
        <v>1209</v>
      </c>
      <c r="F396" s="168" t="s">
        <v>1210</v>
      </c>
      <c r="G396" s="155"/>
      <c r="H396" s="155"/>
      <c r="I396" s="158"/>
      <c r="J396" s="169">
        <f>BK396</f>
        <v>0</v>
      </c>
      <c r="K396" s="155"/>
      <c r="L396" s="160"/>
      <c r="M396" s="161"/>
      <c r="N396" s="162"/>
      <c r="O396" s="162"/>
      <c r="P396" s="163">
        <f>P397</f>
        <v>0</v>
      </c>
      <c r="Q396" s="162"/>
      <c r="R396" s="163">
        <f>R397</f>
        <v>0</v>
      </c>
      <c r="S396" s="162"/>
      <c r="T396" s="164">
        <f>T397</f>
        <v>0</v>
      </c>
      <c r="AR396" s="165" t="s">
        <v>158</v>
      </c>
      <c r="AT396" s="166" t="s">
        <v>71</v>
      </c>
      <c r="AU396" s="166" t="s">
        <v>80</v>
      </c>
      <c r="AY396" s="165" t="s">
        <v>138</v>
      </c>
      <c r="BK396" s="167">
        <f>BK397</f>
        <v>0</v>
      </c>
    </row>
    <row r="397" spans="2:65" s="1" customFormat="1" ht="16.5" customHeight="1">
      <c r="B397" s="30"/>
      <c r="C397" s="170" t="s">
        <v>1211</v>
      </c>
      <c r="D397" s="170" t="s">
        <v>141</v>
      </c>
      <c r="E397" s="171" t="s">
        <v>1212</v>
      </c>
      <c r="F397" s="172" t="s">
        <v>1210</v>
      </c>
      <c r="G397" s="173" t="s">
        <v>1197</v>
      </c>
      <c r="H397" s="174">
        <v>1</v>
      </c>
      <c r="I397" s="175"/>
      <c r="J397" s="176">
        <f>ROUND(I397*H397,2)</f>
        <v>0</v>
      </c>
      <c r="K397" s="172" t="s">
        <v>145</v>
      </c>
      <c r="L397" s="34"/>
      <c r="M397" s="177" t="s">
        <v>20</v>
      </c>
      <c r="N397" s="178" t="s">
        <v>43</v>
      </c>
      <c r="O397" s="56"/>
      <c r="P397" s="179">
        <f>O397*H397</f>
        <v>0</v>
      </c>
      <c r="Q397" s="179">
        <v>0</v>
      </c>
      <c r="R397" s="179">
        <f>Q397*H397</f>
        <v>0</v>
      </c>
      <c r="S397" s="179">
        <v>0</v>
      </c>
      <c r="T397" s="180">
        <f>S397*H397</f>
        <v>0</v>
      </c>
      <c r="AR397" s="13" t="s">
        <v>1198</v>
      </c>
      <c r="AT397" s="13" t="s">
        <v>141</v>
      </c>
      <c r="AU397" s="13" t="s">
        <v>82</v>
      </c>
      <c r="AY397" s="13" t="s">
        <v>138</v>
      </c>
      <c r="BE397" s="181">
        <f>IF(N397="základní",J397,0)</f>
        <v>0</v>
      </c>
      <c r="BF397" s="181">
        <f>IF(N397="snížená",J397,0)</f>
        <v>0</v>
      </c>
      <c r="BG397" s="181">
        <f>IF(N397="zákl. přenesená",J397,0)</f>
        <v>0</v>
      </c>
      <c r="BH397" s="181">
        <f>IF(N397="sníž. přenesená",J397,0)</f>
        <v>0</v>
      </c>
      <c r="BI397" s="181">
        <f>IF(N397="nulová",J397,0)</f>
        <v>0</v>
      </c>
      <c r="BJ397" s="13" t="s">
        <v>80</v>
      </c>
      <c r="BK397" s="181">
        <f>ROUND(I397*H397,2)</f>
        <v>0</v>
      </c>
      <c r="BL397" s="13" t="s">
        <v>1198</v>
      </c>
      <c r="BM397" s="13" t="s">
        <v>1213</v>
      </c>
    </row>
    <row r="398" spans="2:65" s="10" customFormat="1" ht="22.9" customHeight="1">
      <c r="B398" s="154"/>
      <c r="C398" s="155"/>
      <c r="D398" s="156" t="s">
        <v>71</v>
      </c>
      <c r="E398" s="168" t="s">
        <v>1214</v>
      </c>
      <c r="F398" s="168" t="s">
        <v>1215</v>
      </c>
      <c r="G398" s="155"/>
      <c r="H398" s="155"/>
      <c r="I398" s="158"/>
      <c r="J398" s="169">
        <f>BK398</f>
        <v>0</v>
      </c>
      <c r="K398" s="155"/>
      <c r="L398" s="160"/>
      <c r="M398" s="161"/>
      <c r="N398" s="162"/>
      <c r="O398" s="162"/>
      <c r="P398" s="163">
        <f>P399</f>
        <v>0</v>
      </c>
      <c r="Q398" s="162"/>
      <c r="R398" s="163">
        <f>R399</f>
        <v>0</v>
      </c>
      <c r="S398" s="162"/>
      <c r="T398" s="164">
        <f>T399</f>
        <v>0</v>
      </c>
      <c r="AR398" s="165" t="s">
        <v>158</v>
      </c>
      <c r="AT398" s="166" t="s">
        <v>71</v>
      </c>
      <c r="AU398" s="166" t="s">
        <v>80</v>
      </c>
      <c r="AY398" s="165" t="s">
        <v>138</v>
      </c>
      <c r="BK398" s="167">
        <f>BK399</f>
        <v>0</v>
      </c>
    </row>
    <row r="399" spans="2:65" s="1" customFormat="1" ht="16.5" customHeight="1">
      <c r="B399" s="30"/>
      <c r="C399" s="170" t="s">
        <v>1216</v>
      </c>
      <c r="D399" s="170" t="s">
        <v>141</v>
      </c>
      <c r="E399" s="171" t="s">
        <v>1217</v>
      </c>
      <c r="F399" s="172" t="s">
        <v>1215</v>
      </c>
      <c r="G399" s="173" t="s">
        <v>1197</v>
      </c>
      <c r="H399" s="174">
        <v>1</v>
      </c>
      <c r="I399" s="175"/>
      <c r="J399" s="176">
        <f>ROUND(I399*H399,2)</f>
        <v>0</v>
      </c>
      <c r="K399" s="172" t="s">
        <v>145</v>
      </c>
      <c r="L399" s="34"/>
      <c r="M399" s="192" t="s">
        <v>20</v>
      </c>
      <c r="N399" s="193" t="s">
        <v>43</v>
      </c>
      <c r="O399" s="194"/>
      <c r="P399" s="195">
        <f>O399*H399</f>
        <v>0</v>
      </c>
      <c r="Q399" s="195">
        <v>0</v>
      </c>
      <c r="R399" s="195">
        <f>Q399*H399</f>
        <v>0</v>
      </c>
      <c r="S399" s="195">
        <v>0</v>
      </c>
      <c r="T399" s="196">
        <f>S399*H399</f>
        <v>0</v>
      </c>
      <c r="AR399" s="13" t="s">
        <v>1198</v>
      </c>
      <c r="AT399" s="13" t="s">
        <v>141</v>
      </c>
      <c r="AU399" s="13" t="s">
        <v>82</v>
      </c>
      <c r="AY399" s="13" t="s">
        <v>138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13" t="s">
        <v>80</v>
      </c>
      <c r="BK399" s="181">
        <f>ROUND(I399*H399,2)</f>
        <v>0</v>
      </c>
      <c r="BL399" s="13" t="s">
        <v>1198</v>
      </c>
      <c r="BM399" s="13" t="s">
        <v>1218</v>
      </c>
    </row>
    <row r="400" spans="2:65" s="1" customFormat="1" ht="6.95" customHeight="1">
      <c r="B400" s="42"/>
      <c r="C400" s="43"/>
      <c r="D400" s="43"/>
      <c r="E400" s="43"/>
      <c r="F400" s="43"/>
      <c r="G400" s="43"/>
      <c r="H400" s="43"/>
      <c r="I400" s="121"/>
      <c r="J400" s="43"/>
      <c r="K400" s="43"/>
      <c r="L400" s="34"/>
    </row>
  </sheetData>
  <sheetProtection algorithmName="SHA-512" hashValue="YTVvIiKs5zDrCfpe2mlf9vill3ABmyEMAwrDeerKiyHA5BuDlqfEg/KsRyPZVUwX8K1R0OUIdvxDO4fsjve8xQ==" saltValue="QcKAYPbrE/o0uLTMlMCkX+EDwfHjQ4PhZ7+eAmsTAt/qjCa+qtTZHI1MN9l37j5BSnbZzcGed3yN6iXEQM3miA==" spinCount="100000" sheet="1" objects="1" scenarios="1" formatColumns="0" formatRows="0" autoFilter="0"/>
  <autoFilter ref="C108:K399"/>
  <mergeCells count="9">
    <mergeCell ref="E50:H50"/>
    <mergeCell ref="E99:H99"/>
    <mergeCell ref="E101:H10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27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85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82</v>
      </c>
    </row>
    <row r="4" spans="2:46" ht="24.95" customHeight="1">
      <c r="B4" s="16"/>
      <c r="D4" s="97" t="s">
        <v>86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15</v>
      </c>
      <c r="L6" s="16"/>
    </row>
    <row r="7" spans="2:46" ht="16.5" customHeight="1">
      <c r="B7" s="16"/>
      <c r="E7" s="314" t="str">
        <f>'Rekapitulace stavby'!K6</f>
        <v>Oprava objektu HZS Kralupy nad Vltavou</v>
      </c>
      <c r="F7" s="315"/>
      <c r="G7" s="315"/>
      <c r="H7" s="315"/>
      <c r="L7" s="16"/>
    </row>
    <row r="8" spans="2:46" s="1" customFormat="1" ht="12" customHeight="1">
      <c r="B8" s="34"/>
      <c r="D8" s="98" t="s">
        <v>87</v>
      </c>
      <c r="I8" s="99"/>
      <c r="L8" s="34"/>
    </row>
    <row r="9" spans="2:46" s="1" customFormat="1" ht="36.950000000000003" customHeight="1">
      <c r="B9" s="34"/>
      <c r="E9" s="316" t="s">
        <v>1219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17</v>
      </c>
      <c r="F11" s="13" t="s">
        <v>20</v>
      </c>
      <c r="I11" s="100" t="s">
        <v>19</v>
      </c>
      <c r="J11" s="13" t="s">
        <v>20</v>
      </c>
      <c r="L11" s="34"/>
    </row>
    <row r="12" spans="2:46" s="1" customFormat="1" ht="12" customHeight="1">
      <c r="B12" s="34"/>
      <c r="D12" s="98" t="s">
        <v>21</v>
      </c>
      <c r="F12" s="13" t="s">
        <v>22</v>
      </c>
      <c r="I12" s="100" t="s">
        <v>23</v>
      </c>
      <c r="J12" s="101" t="str">
        <f>'Rekapitulace stavby'!AN8</f>
        <v>11. 4. 2019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20</v>
      </c>
      <c r="L14" s="34"/>
    </row>
    <row r="15" spans="2:46" s="1" customFormat="1" ht="18" customHeight="1">
      <c r="B15" s="34"/>
      <c r="E15" s="13" t="s">
        <v>27</v>
      </c>
      <c r="I15" s="100" t="s">
        <v>28</v>
      </c>
      <c r="J15" s="13" t="s">
        <v>20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29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28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31</v>
      </c>
      <c r="I20" s="100" t="s">
        <v>26</v>
      </c>
      <c r="J20" s="13" t="s">
        <v>20</v>
      </c>
      <c r="L20" s="34"/>
    </row>
    <row r="21" spans="2:12" s="1" customFormat="1" ht="18" customHeight="1">
      <c r="B21" s="34"/>
      <c r="E21" s="13" t="s">
        <v>32</v>
      </c>
      <c r="I21" s="100" t="s">
        <v>28</v>
      </c>
      <c r="J21" s="13" t="s">
        <v>20</v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34</v>
      </c>
      <c r="I23" s="100" t="s">
        <v>26</v>
      </c>
      <c r="J23" s="13" t="s">
        <v>20</v>
      </c>
      <c r="L23" s="34"/>
    </row>
    <row r="24" spans="2:12" s="1" customFormat="1" ht="18" customHeight="1">
      <c r="B24" s="34"/>
      <c r="E24" s="13" t="s">
        <v>35</v>
      </c>
      <c r="I24" s="100" t="s">
        <v>28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36</v>
      </c>
      <c r="I26" s="99"/>
      <c r="L26" s="34"/>
    </row>
    <row r="27" spans="2:12" s="6" customFormat="1" ht="16.5" customHeight="1">
      <c r="B27" s="102"/>
      <c r="E27" s="320" t="s">
        <v>20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38</v>
      </c>
      <c r="I30" s="99"/>
      <c r="J30" s="106">
        <f>ROUND(J106,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40</v>
      </c>
      <c r="I32" s="108" t="s">
        <v>39</v>
      </c>
      <c r="J32" s="107" t="s">
        <v>41</v>
      </c>
      <c r="L32" s="34"/>
    </row>
    <row r="33" spans="2:12" s="1" customFormat="1" ht="14.45" customHeight="1">
      <c r="B33" s="34"/>
      <c r="D33" s="98" t="s">
        <v>42</v>
      </c>
      <c r="E33" s="98" t="s">
        <v>43</v>
      </c>
      <c r="F33" s="109">
        <f>ROUND((SUM(BE106:BE326)),  2)</f>
        <v>0</v>
      </c>
      <c r="I33" s="110">
        <v>0.21</v>
      </c>
      <c r="J33" s="109">
        <f>ROUND(((SUM(BE106:BE326))*I33),  2)</f>
        <v>0</v>
      </c>
      <c r="L33" s="34"/>
    </row>
    <row r="34" spans="2:12" s="1" customFormat="1" ht="14.45" customHeight="1">
      <c r="B34" s="34"/>
      <c r="E34" s="98" t="s">
        <v>44</v>
      </c>
      <c r="F34" s="109">
        <f>ROUND((SUM(BF106:BF326)),  2)</f>
        <v>0</v>
      </c>
      <c r="I34" s="110">
        <v>0.15</v>
      </c>
      <c r="J34" s="109">
        <f>ROUND(((SUM(BF106:BF326))*I34),  2)</f>
        <v>0</v>
      </c>
      <c r="L34" s="34"/>
    </row>
    <row r="35" spans="2:12" s="1" customFormat="1" ht="14.45" hidden="1" customHeight="1">
      <c r="B35" s="34"/>
      <c r="E35" s="98" t="s">
        <v>45</v>
      </c>
      <c r="F35" s="109">
        <f>ROUND((SUM(BG106:BG326)),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46</v>
      </c>
      <c r="F36" s="109">
        <f>ROUND((SUM(BH106:BH326)),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47</v>
      </c>
      <c r="F37" s="109">
        <f>ROUND((SUM(BI106:BI326)),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48</v>
      </c>
      <c r="E39" s="113"/>
      <c r="F39" s="113"/>
      <c r="G39" s="114" t="s">
        <v>49</v>
      </c>
      <c r="H39" s="115" t="s">
        <v>50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89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15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Oprava objektu HZS Kralupy nad Vltavou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87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SO.02 - Budova B a C, vjezdová vrata a cvičná věž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Kralupy Nad Vltavou</v>
      </c>
      <c r="G52" s="31"/>
      <c r="H52" s="31"/>
      <c r="I52" s="100" t="s">
        <v>23</v>
      </c>
      <c r="J52" s="51" t="str">
        <f>IF(J12="","",J12)</f>
        <v>11. 4. 2019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24.95" customHeight="1">
      <c r="B54" s="30"/>
      <c r="C54" s="25" t="s">
        <v>25</v>
      </c>
      <c r="D54" s="31"/>
      <c r="E54" s="31"/>
      <c r="F54" s="23" t="str">
        <f>E15</f>
        <v xml:space="preserve">SŽDC s.o., Dlážděná 1003/7, Praha 1, Nové Město </v>
      </c>
      <c r="G54" s="31"/>
      <c r="H54" s="31"/>
      <c r="I54" s="100" t="s">
        <v>31</v>
      </c>
      <c r="J54" s="28" t="str">
        <f>E21</f>
        <v xml:space="preserve">Ing. Jiří Makarius, Havlíčkova 362, Cítoliby </v>
      </c>
      <c r="K54" s="31"/>
      <c r="L54" s="34"/>
    </row>
    <row r="55" spans="2:47" s="1" customFormat="1" ht="13.7" customHeight="1">
      <c r="B55" s="30"/>
      <c r="C55" s="25" t="s">
        <v>29</v>
      </c>
      <c r="D55" s="31"/>
      <c r="E55" s="31"/>
      <c r="F55" s="23" t="str">
        <f>IF(E18="","",E18)</f>
        <v>Vyplň údaj</v>
      </c>
      <c r="G55" s="31"/>
      <c r="H55" s="31"/>
      <c r="I55" s="100" t="s">
        <v>34</v>
      </c>
      <c r="J55" s="28" t="str">
        <f>E24</f>
        <v>Petr Makarius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90</v>
      </c>
      <c r="D57" s="126"/>
      <c r="E57" s="126"/>
      <c r="F57" s="126"/>
      <c r="G57" s="126"/>
      <c r="H57" s="126"/>
      <c r="I57" s="127"/>
      <c r="J57" s="128" t="s">
        <v>91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70</v>
      </c>
      <c r="D59" s="31"/>
      <c r="E59" s="31"/>
      <c r="F59" s="31"/>
      <c r="G59" s="31"/>
      <c r="H59" s="31"/>
      <c r="I59" s="99"/>
      <c r="J59" s="69">
        <f>J106</f>
        <v>0</v>
      </c>
      <c r="K59" s="31"/>
      <c r="L59" s="34"/>
      <c r="AU59" s="13" t="s">
        <v>92</v>
      </c>
    </row>
    <row r="60" spans="2:47" s="7" customFormat="1" ht="24.95" customHeight="1">
      <c r="B60" s="130"/>
      <c r="C60" s="131"/>
      <c r="D60" s="132" t="s">
        <v>93</v>
      </c>
      <c r="E60" s="133"/>
      <c r="F60" s="133"/>
      <c r="G60" s="133"/>
      <c r="H60" s="133"/>
      <c r="I60" s="134"/>
      <c r="J60" s="135">
        <f>J107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1220</v>
      </c>
      <c r="E61" s="140"/>
      <c r="F61" s="140"/>
      <c r="G61" s="140"/>
      <c r="H61" s="140"/>
      <c r="I61" s="141"/>
      <c r="J61" s="142">
        <f>J108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1221</v>
      </c>
      <c r="E62" s="140"/>
      <c r="F62" s="140"/>
      <c r="G62" s="140"/>
      <c r="H62" s="140"/>
      <c r="I62" s="141"/>
      <c r="J62" s="142">
        <f>J118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94</v>
      </c>
      <c r="E63" s="140"/>
      <c r="F63" s="140"/>
      <c r="G63" s="140"/>
      <c r="H63" s="140"/>
      <c r="I63" s="141"/>
      <c r="J63" s="142">
        <f>J123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95</v>
      </c>
      <c r="E64" s="140"/>
      <c r="F64" s="140"/>
      <c r="G64" s="140"/>
      <c r="H64" s="140"/>
      <c r="I64" s="141"/>
      <c r="J64" s="142">
        <f>J139</f>
        <v>0</v>
      </c>
      <c r="K64" s="138"/>
      <c r="L64" s="143"/>
    </row>
    <row r="65" spans="2:12" s="8" customFormat="1" ht="14.85" customHeight="1">
      <c r="B65" s="137"/>
      <c r="C65" s="138"/>
      <c r="D65" s="139" t="s">
        <v>1222</v>
      </c>
      <c r="E65" s="140"/>
      <c r="F65" s="140"/>
      <c r="G65" s="140"/>
      <c r="H65" s="140"/>
      <c r="I65" s="141"/>
      <c r="J65" s="142">
        <f>J157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97</v>
      </c>
      <c r="E66" s="140"/>
      <c r="F66" s="140"/>
      <c r="G66" s="140"/>
      <c r="H66" s="140"/>
      <c r="I66" s="141"/>
      <c r="J66" s="142">
        <f>J160</f>
        <v>0</v>
      </c>
      <c r="K66" s="138"/>
      <c r="L66" s="143"/>
    </row>
    <row r="67" spans="2:12" s="7" customFormat="1" ht="24.95" customHeight="1">
      <c r="B67" s="130"/>
      <c r="C67" s="131"/>
      <c r="D67" s="132" t="s">
        <v>98</v>
      </c>
      <c r="E67" s="133"/>
      <c r="F67" s="133"/>
      <c r="G67" s="133"/>
      <c r="H67" s="133"/>
      <c r="I67" s="134"/>
      <c r="J67" s="135">
        <f>J166</f>
        <v>0</v>
      </c>
      <c r="K67" s="131"/>
      <c r="L67" s="136"/>
    </row>
    <row r="68" spans="2:12" s="8" customFormat="1" ht="19.899999999999999" customHeight="1">
      <c r="B68" s="137"/>
      <c r="C68" s="138"/>
      <c r="D68" s="139" t="s">
        <v>100</v>
      </c>
      <c r="E68" s="140"/>
      <c r="F68" s="140"/>
      <c r="G68" s="140"/>
      <c r="H68" s="140"/>
      <c r="I68" s="141"/>
      <c r="J68" s="142">
        <f>J167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101</v>
      </c>
      <c r="E69" s="140"/>
      <c r="F69" s="140"/>
      <c r="G69" s="140"/>
      <c r="H69" s="140"/>
      <c r="I69" s="141"/>
      <c r="J69" s="142">
        <f>J175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103</v>
      </c>
      <c r="E70" s="140"/>
      <c r="F70" s="140"/>
      <c r="G70" s="140"/>
      <c r="H70" s="140"/>
      <c r="I70" s="141"/>
      <c r="J70" s="142">
        <f>J184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104</v>
      </c>
      <c r="E71" s="140"/>
      <c r="F71" s="140"/>
      <c r="G71" s="140"/>
      <c r="H71" s="140"/>
      <c r="I71" s="141"/>
      <c r="J71" s="142">
        <f>J190</f>
        <v>0</v>
      </c>
      <c r="K71" s="138"/>
      <c r="L71" s="143"/>
    </row>
    <row r="72" spans="2:12" s="8" customFormat="1" ht="19.899999999999999" customHeight="1">
      <c r="B72" s="137"/>
      <c r="C72" s="138"/>
      <c r="D72" s="139" t="s">
        <v>105</v>
      </c>
      <c r="E72" s="140"/>
      <c r="F72" s="140"/>
      <c r="G72" s="140"/>
      <c r="H72" s="140"/>
      <c r="I72" s="141"/>
      <c r="J72" s="142">
        <f>J200</f>
        <v>0</v>
      </c>
      <c r="K72" s="138"/>
      <c r="L72" s="143"/>
    </row>
    <row r="73" spans="2:12" s="8" customFormat="1" ht="19.899999999999999" customHeight="1">
      <c r="B73" s="137"/>
      <c r="C73" s="138"/>
      <c r="D73" s="139" t="s">
        <v>106</v>
      </c>
      <c r="E73" s="140"/>
      <c r="F73" s="140"/>
      <c r="G73" s="140"/>
      <c r="H73" s="140"/>
      <c r="I73" s="141"/>
      <c r="J73" s="142">
        <f>J222</f>
        <v>0</v>
      </c>
      <c r="K73" s="138"/>
      <c r="L73" s="143"/>
    </row>
    <row r="74" spans="2:12" s="8" customFormat="1" ht="19.899999999999999" customHeight="1">
      <c r="B74" s="137"/>
      <c r="C74" s="138"/>
      <c r="D74" s="139" t="s">
        <v>1223</v>
      </c>
      <c r="E74" s="140"/>
      <c r="F74" s="140"/>
      <c r="G74" s="140"/>
      <c r="H74" s="140"/>
      <c r="I74" s="141"/>
      <c r="J74" s="142">
        <f>J256</f>
        <v>0</v>
      </c>
      <c r="K74" s="138"/>
      <c r="L74" s="143"/>
    </row>
    <row r="75" spans="2:12" s="8" customFormat="1" ht="19.899999999999999" customHeight="1">
      <c r="B75" s="137"/>
      <c r="C75" s="138"/>
      <c r="D75" s="139" t="s">
        <v>108</v>
      </c>
      <c r="E75" s="140"/>
      <c r="F75" s="140"/>
      <c r="G75" s="140"/>
      <c r="H75" s="140"/>
      <c r="I75" s="141"/>
      <c r="J75" s="142">
        <f>J265</f>
        <v>0</v>
      </c>
      <c r="K75" s="138"/>
      <c r="L75" s="143"/>
    </row>
    <row r="76" spans="2:12" s="8" customFormat="1" ht="19.899999999999999" customHeight="1">
      <c r="B76" s="137"/>
      <c r="C76" s="138"/>
      <c r="D76" s="139" t="s">
        <v>109</v>
      </c>
      <c r="E76" s="140"/>
      <c r="F76" s="140"/>
      <c r="G76" s="140"/>
      <c r="H76" s="140"/>
      <c r="I76" s="141"/>
      <c r="J76" s="142">
        <f>J273</f>
        <v>0</v>
      </c>
      <c r="K76" s="138"/>
      <c r="L76" s="143"/>
    </row>
    <row r="77" spans="2:12" s="8" customFormat="1" ht="19.899999999999999" customHeight="1">
      <c r="B77" s="137"/>
      <c r="C77" s="138"/>
      <c r="D77" s="139" t="s">
        <v>110</v>
      </c>
      <c r="E77" s="140"/>
      <c r="F77" s="140"/>
      <c r="G77" s="140"/>
      <c r="H77" s="140"/>
      <c r="I77" s="141"/>
      <c r="J77" s="142">
        <f>J287</f>
        <v>0</v>
      </c>
      <c r="K77" s="138"/>
      <c r="L77" s="143"/>
    </row>
    <row r="78" spans="2:12" s="8" customFormat="1" ht="19.899999999999999" customHeight="1">
      <c r="B78" s="137"/>
      <c r="C78" s="138"/>
      <c r="D78" s="139" t="s">
        <v>111</v>
      </c>
      <c r="E78" s="140"/>
      <c r="F78" s="140"/>
      <c r="G78" s="140"/>
      <c r="H78" s="140"/>
      <c r="I78" s="141"/>
      <c r="J78" s="142">
        <f>J293</f>
        <v>0</v>
      </c>
      <c r="K78" s="138"/>
      <c r="L78" s="143"/>
    </row>
    <row r="79" spans="2:12" s="8" customFormat="1" ht="19.899999999999999" customHeight="1">
      <c r="B79" s="137"/>
      <c r="C79" s="138"/>
      <c r="D79" s="139" t="s">
        <v>113</v>
      </c>
      <c r="E79" s="140"/>
      <c r="F79" s="140"/>
      <c r="G79" s="140"/>
      <c r="H79" s="140"/>
      <c r="I79" s="141"/>
      <c r="J79" s="142">
        <f>J301</f>
        <v>0</v>
      </c>
      <c r="K79" s="138"/>
      <c r="L79" s="143"/>
    </row>
    <row r="80" spans="2:12" s="8" customFormat="1" ht="19.899999999999999" customHeight="1">
      <c r="B80" s="137"/>
      <c r="C80" s="138"/>
      <c r="D80" s="139" t="s">
        <v>114</v>
      </c>
      <c r="E80" s="140"/>
      <c r="F80" s="140"/>
      <c r="G80" s="140"/>
      <c r="H80" s="140"/>
      <c r="I80" s="141"/>
      <c r="J80" s="142">
        <f>J307</f>
        <v>0</v>
      </c>
      <c r="K80" s="138"/>
      <c r="L80" s="143"/>
    </row>
    <row r="81" spans="2:12" s="8" customFormat="1" ht="19.899999999999999" customHeight="1">
      <c r="B81" s="137"/>
      <c r="C81" s="138"/>
      <c r="D81" s="139" t="s">
        <v>115</v>
      </c>
      <c r="E81" s="140"/>
      <c r="F81" s="140"/>
      <c r="G81" s="140"/>
      <c r="H81" s="140"/>
      <c r="I81" s="141"/>
      <c r="J81" s="142">
        <f>J315</f>
        <v>0</v>
      </c>
      <c r="K81" s="138"/>
      <c r="L81" s="143"/>
    </row>
    <row r="82" spans="2:12" s="7" customFormat="1" ht="24.95" customHeight="1">
      <c r="B82" s="130"/>
      <c r="C82" s="131"/>
      <c r="D82" s="132" t="s">
        <v>118</v>
      </c>
      <c r="E82" s="133"/>
      <c r="F82" s="133"/>
      <c r="G82" s="133"/>
      <c r="H82" s="133"/>
      <c r="I82" s="134"/>
      <c r="J82" s="135">
        <f>J318</f>
        <v>0</v>
      </c>
      <c r="K82" s="131"/>
      <c r="L82" s="136"/>
    </row>
    <row r="83" spans="2:12" s="8" customFormat="1" ht="19.899999999999999" customHeight="1">
      <c r="B83" s="137"/>
      <c r="C83" s="138"/>
      <c r="D83" s="139" t="s">
        <v>119</v>
      </c>
      <c r="E83" s="140"/>
      <c r="F83" s="140"/>
      <c r="G83" s="140"/>
      <c r="H83" s="140"/>
      <c r="I83" s="141"/>
      <c r="J83" s="142">
        <f>J319</f>
        <v>0</v>
      </c>
      <c r="K83" s="138"/>
      <c r="L83" s="143"/>
    </row>
    <row r="84" spans="2:12" s="8" customFormat="1" ht="19.899999999999999" customHeight="1">
      <c r="B84" s="137"/>
      <c r="C84" s="138"/>
      <c r="D84" s="139" t="s">
        <v>120</v>
      </c>
      <c r="E84" s="140"/>
      <c r="F84" s="140"/>
      <c r="G84" s="140"/>
      <c r="H84" s="140"/>
      <c r="I84" s="141"/>
      <c r="J84" s="142">
        <f>J321</f>
        <v>0</v>
      </c>
      <c r="K84" s="138"/>
      <c r="L84" s="143"/>
    </row>
    <row r="85" spans="2:12" s="8" customFormat="1" ht="19.899999999999999" customHeight="1">
      <c r="B85" s="137"/>
      <c r="C85" s="138"/>
      <c r="D85" s="139" t="s">
        <v>121</v>
      </c>
      <c r="E85" s="140"/>
      <c r="F85" s="140"/>
      <c r="G85" s="140"/>
      <c r="H85" s="140"/>
      <c r="I85" s="141"/>
      <c r="J85" s="142">
        <f>J323</f>
        <v>0</v>
      </c>
      <c r="K85" s="138"/>
      <c r="L85" s="143"/>
    </row>
    <row r="86" spans="2:12" s="8" customFormat="1" ht="19.899999999999999" customHeight="1">
      <c r="B86" s="137"/>
      <c r="C86" s="138"/>
      <c r="D86" s="139" t="s">
        <v>122</v>
      </c>
      <c r="E86" s="140"/>
      <c r="F86" s="140"/>
      <c r="G86" s="140"/>
      <c r="H86" s="140"/>
      <c r="I86" s="141"/>
      <c r="J86" s="142">
        <f>J325</f>
        <v>0</v>
      </c>
      <c r="K86" s="138"/>
      <c r="L86" s="143"/>
    </row>
    <row r="87" spans="2:12" s="1" customFormat="1" ht="21.75" customHeight="1">
      <c r="B87" s="30"/>
      <c r="C87" s="31"/>
      <c r="D87" s="31"/>
      <c r="E87" s="31"/>
      <c r="F87" s="31"/>
      <c r="G87" s="31"/>
      <c r="H87" s="31"/>
      <c r="I87" s="99"/>
      <c r="J87" s="31"/>
      <c r="K87" s="31"/>
      <c r="L87" s="34"/>
    </row>
    <row r="88" spans="2:12" s="1" customFormat="1" ht="6.95" customHeight="1">
      <c r="B88" s="42"/>
      <c r="C88" s="43"/>
      <c r="D88" s="43"/>
      <c r="E88" s="43"/>
      <c r="F88" s="43"/>
      <c r="G88" s="43"/>
      <c r="H88" s="43"/>
      <c r="I88" s="121"/>
      <c r="J88" s="43"/>
      <c r="K88" s="43"/>
      <c r="L88" s="34"/>
    </row>
    <row r="92" spans="2:12" s="1" customFormat="1" ht="6.95" customHeight="1">
      <c r="B92" s="44"/>
      <c r="C92" s="45"/>
      <c r="D92" s="45"/>
      <c r="E92" s="45"/>
      <c r="F92" s="45"/>
      <c r="G92" s="45"/>
      <c r="H92" s="45"/>
      <c r="I92" s="124"/>
      <c r="J92" s="45"/>
      <c r="K92" s="45"/>
      <c r="L92" s="34"/>
    </row>
    <row r="93" spans="2:12" s="1" customFormat="1" ht="24.95" customHeight="1">
      <c r="B93" s="30"/>
      <c r="C93" s="19" t="s">
        <v>123</v>
      </c>
      <c r="D93" s="31"/>
      <c r="E93" s="31"/>
      <c r="F93" s="31"/>
      <c r="G93" s="31"/>
      <c r="H93" s="31"/>
      <c r="I93" s="99"/>
      <c r="J93" s="31"/>
      <c r="K93" s="31"/>
      <c r="L93" s="34"/>
    </row>
    <row r="94" spans="2:12" s="1" customFormat="1" ht="6.95" customHeight="1">
      <c r="B94" s="30"/>
      <c r="C94" s="31"/>
      <c r="D94" s="31"/>
      <c r="E94" s="31"/>
      <c r="F94" s="31"/>
      <c r="G94" s="31"/>
      <c r="H94" s="31"/>
      <c r="I94" s="99"/>
      <c r="J94" s="31"/>
      <c r="K94" s="31"/>
      <c r="L94" s="34"/>
    </row>
    <row r="95" spans="2:12" s="1" customFormat="1" ht="12" customHeight="1">
      <c r="B95" s="30"/>
      <c r="C95" s="25" t="s">
        <v>15</v>
      </c>
      <c r="D95" s="31"/>
      <c r="E95" s="31"/>
      <c r="F95" s="31"/>
      <c r="G95" s="31"/>
      <c r="H95" s="31"/>
      <c r="I95" s="99"/>
      <c r="J95" s="31"/>
      <c r="K95" s="31"/>
      <c r="L95" s="34"/>
    </row>
    <row r="96" spans="2:12" s="1" customFormat="1" ht="16.5" customHeight="1">
      <c r="B96" s="30"/>
      <c r="C96" s="31"/>
      <c r="D96" s="31"/>
      <c r="E96" s="321" t="str">
        <f>E7</f>
        <v>Oprava objektu HZS Kralupy nad Vltavou</v>
      </c>
      <c r="F96" s="322"/>
      <c r="G96" s="322"/>
      <c r="H96" s="322"/>
      <c r="I96" s="99"/>
      <c r="J96" s="31"/>
      <c r="K96" s="31"/>
      <c r="L96" s="34"/>
    </row>
    <row r="97" spans="2:65" s="1" customFormat="1" ht="12" customHeight="1">
      <c r="B97" s="30"/>
      <c r="C97" s="25" t="s">
        <v>87</v>
      </c>
      <c r="D97" s="31"/>
      <c r="E97" s="31"/>
      <c r="F97" s="31"/>
      <c r="G97" s="31"/>
      <c r="H97" s="31"/>
      <c r="I97" s="99"/>
      <c r="J97" s="31"/>
      <c r="K97" s="31"/>
      <c r="L97" s="34"/>
    </row>
    <row r="98" spans="2:65" s="1" customFormat="1" ht="16.5" customHeight="1">
      <c r="B98" s="30"/>
      <c r="C98" s="31"/>
      <c r="D98" s="31"/>
      <c r="E98" s="294" t="str">
        <f>E9</f>
        <v>SO.02 - Budova B a C, vjezdová vrata a cvičná věž</v>
      </c>
      <c r="F98" s="293"/>
      <c r="G98" s="293"/>
      <c r="H98" s="293"/>
      <c r="I98" s="99"/>
      <c r="J98" s="31"/>
      <c r="K98" s="31"/>
      <c r="L98" s="34"/>
    </row>
    <row r="99" spans="2:65" s="1" customFormat="1" ht="6.95" customHeight="1">
      <c r="B99" s="30"/>
      <c r="C99" s="31"/>
      <c r="D99" s="31"/>
      <c r="E99" s="31"/>
      <c r="F99" s="31"/>
      <c r="G99" s="31"/>
      <c r="H99" s="31"/>
      <c r="I99" s="99"/>
      <c r="J99" s="31"/>
      <c r="K99" s="31"/>
      <c r="L99" s="34"/>
    </row>
    <row r="100" spans="2:65" s="1" customFormat="1" ht="12" customHeight="1">
      <c r="B100" s="30"/>
      <c r="C100" s="25" t="s">
        <v>21</v>
      </c>
      <c r="D100" s="31"/>
      <c r="E100" s="31"/>
      <c r="F100" s="23" t="str">
        <f>F12</f>
        <v>Kralupy Nad Vltavou</v>
      </c>
      <c r="G100" s="31"/>
      <c r="H100" s="31"/>
      <c r="I100" s="100" t="s">
        <v>23</v>
      </c>
      <c r="J100" s="51" t="str">
        <f>IF(J12="","",J12)</f>
        <v>11. 4. 2019</v>
      </c>
      <c r="K100" s="31"/>
      <c r="L100" s="34"/>
    </row>
    <row r="101" spans="2:65" s="1" customFormat="1" ht="6.95" customHeight="1">
      <c r="B101" s="30"/>
      <c r="C101" s="31"/>
      <c r="D101" s="31"/>
      <c r="E101" s="31"/>
      <c r="F101" s="31"/>
      <c r="G101" s="31"/>
      <c r="H101" s="31"/>
      <c r="I101" s="99"/>
      <c r="J101" s="31"/>
      <c r="K101" s="31"/>
      <c r="L101" s="34"/>
    </row>
    <row r="102" spans="2:65" s="1" customFormat="1" ht="24.95" customHeight="1">
      <c r="B102" s="30"/>
      <c r="C102" s="25" t="s">
        <v>25</v>
      </c>
      <c r="D102" s="31"/>
      <c r="E102" s="31"/>
      <c r="F102" s="23" t="str">
        <f>E15</f>
        <v xml:space="preserve">SŽDC s.o., Dlážděná 1003/7, Praha 1, Nové Město </v>
      </c>
      <c r="G102" s="31"/>
      <c r="H102" s="31"/>
      <c r="I102" s="100" t="s">
        <v>31</v>
      </c>
      <c r="J102" s="28" t="str">
        <f>E21</f>
        <v xml:space="preserve">Ing. Jiří Makarius, Havlíčkova 362, Cítoliby </v>
      </c>
      <c r="K102" s="31"/>
      <c r="L102" s="34"/>
    </row>
    <row r="103" spans="2:65" s="1" customFormat="1" ht="13.7" customHeight="1">
      <c r="B103" s="30"/>
      <c r="C103" s="25" t="s">
        <v>29</v>
      </c>
      <c r="D103" s="31"/>
      <c r="E103" s="31"/>
      <c r="F103" s="23" t="str">
        <f>IF(E18="","",E18)</f>
        <v>Vyplň údaj</v>
      </c>
      <c r="G103" s="31"/>
      <c r="H103" s="31"/>
      <c r="I103" s="100" t="s">
        <v>34</v>
      </c>
      <c r="J103" s="28" t="str">
        <f>E24</f>
        <v>Petr Makarius</v>
      </c>
      <c r="K103" s="31"/>
      <c r="L103" s="34"/>
    </row>
    <row r="104" spans="2:65" s="1" customFormat="1" ht="10.35" customHeight="1">
      <c r="B104" s="30"/>
      <c r="C104" s="31"/>
      <c r="D104" s="31"/>
      <c r="E104" s="31"/>
      <c r="F104" s="31"/>
      <c r="G104" s="31"/>
      <c r="H104" s="31"/>
      <c r="I104" s="99"/>
      <c r="J104" s="31"/>
      <c r="K104" s="31"/>
      <c r="L104" s="34"/>
    </row>
    <row r="105" spans="2:65" s="9" customFormat="1" ht="29.25" customHeight="1">
      <c r="B105" s="144"/>
      <c r="C105" s="145" t="s">
        <v>124</v>
      </c>
      <c r="D105" s="146" t="s">
        <v>57</v>
      </c>
      <c r="E105" s="146" t="s">
        <v>53</v>
      </c>
      <c r="F105" s="146" t="s">
        <v>54</v>
      </c>
      <c r="G105" s="146" t="s">
        <v>125</v>
      </c>
      <c r="H105" s="146" t="s">
        <v>126</v>
      </c>
      <c r="I105" s="147" t="s">
        <v>127</v>
      </c>
      <c r="J105" s="146" t="s">
        <v>91</v>
      </c>
      <c r="K105" s="148" t="s">
        <v>128</v>
      </c>
      <c r="L105" s="149"/>
      <c r="M105" s="60" t="s">
        <v>20</v>
      </c>
      <c r="N105" s="61" t="s">
        <v>42</v>
      </c>
      <c r="O105" s="61" t="s">
        <v>129</v>
      </c>
      <c r="P105" s="61" t="s">
        <v>130</v>
      </c>
      <c r="Q105" s="61" t="s">
        <v>131</v>
      </c>
      <c r="R105" s="61" t="s">
        <v>132</v>
      </c>
      <c r="S105" s="61" t="s">
        <v>133</v>
      </c>
      <c r="T105" s="62" t="s">
        <v>134</v>
      </c>
    </row>
    <row r="106" spans="2:65" s="1" customFormat="1" ht="22.9" customHeight="1">
      <c r="B106" s="30"/>
      <c r="C106" s="67" t="s">
        <v>135</v>
      </c>
      <c r="D106" s="31"/>
      <c r="E106" s="31"/>
      <c r="F106" s="31"/>
      <c r="G106" s="31"/>
      <c r="H106" s="31"/>
      <c r="I106" s="99"/>
      <c r="J106" s="150">
        <f>BK106</f>
        <v>0</v>
      </c>
      <c r="K106" s="31"/>
      <c r="L106" s="34"/>
      <c r="M106" s="63"/>
      <c r="N106" s="64"/>
      <c r="O106" s="64"/>
      <c r="P106" s="151">
        <f>P107+P166+P318</f>
        <v>0</v>
      </c>
      <c r="Q106" s="64"/>
      <c r="R106" s="151">
        <f>R107+R166+R318</f>
        <v>38.820574010000001</v>
      </c>
      <c r="S106" s="64"/>
      <c r="T106" s="152">
        <f>T107+T166+T318</f>
        <v>26.215936300000003</v>
      </c>
      <c r="AT106" s="13" t="s">
        <v>71</v>
      </c>
      <c r="AU106" s="13" t="s">
        <v>92</v>
      </c>
      <c r="BK106" s="153">
        <f>BK107+BK166+BK318</f>
        <v>0</v>
      </c>
    </row>
    <row r="107" spans="2:65" s="10" customFormat="1" ht="25.9" customHeight="1">
      <c r="B107" s="154"/>
      <c r="C107" s="155"/>
      <c r="D107" s="156" t="s">
        <v>71</v>
      </c>
      <c r="E107" s="157" t="s">
        <v>136</v>
      </c>
      <c r="F107" s="157" t="s">
        <v>137</v>
      </c>
      <c r="G107" s="155"/>
      <c r="H107" s="155"/>
      <c r="I107" s="158"/>
      <c r="J107" s="159">
        <f>BK107</f>
        <v>0</v>
      </c>
      <c r="K107" s="155"/>
      <c r="L107" s="160"/>
      <c r="M107" s="161"/>
      <c r="N107" s="162"/>
      <c r="O107" s="162"/>
      <c r="P107" s="163">
        <f>P108+P118+P123+P139+P160</f>
        <v>0</v>
      </c>
      <c r="Q107" s="162"/>
      <c r="R107" s="163">
        <f>R108+R118+R123+R139+R160</f>
        <v>24.090579699999999</v>
      </c>
      <c r="S107" s="162"/>
      <c r="T107" s="164">
        <f>T108+T118+T123+T139+T160</f>
        <v>21.437374500000004</v>
      </c>
      <c r="AR107" s="165" t="s">
        <v>80</v>
      </c>
      <c r="AT107" s="166" t="s">
        <v>71</v>
      </c>
      <c r="AU107" s="166" t="s">
        <v>72</v>
      </c>
      <c r="AY107" s="165" t="s">
        <v>138</v>
      </c>
      <c r="BK107" s="167">
        <f>BK108+BK118+BK123+BK139+BK160</f>
        <v>0</v>
      </c>
    </row>
    <row r="108" spans="2:65" s="10" customFormat="1" ht="22.9" customHeight="1">
      <c r="B108" s="154"/>
      <c r="C108" s="155"/>
      <c r="D108" s="156" t="s">
        <v>71</v>
      </c>
      <c r="E108" s="168" t="s">
        <v>151</v>
      </c>
      <c r="F108" s="168" t="s">
        <v>1224</v>
      </c>
      <c r="G108" s="155"/>
      <c r="H108" s="155"/>
      <c r="I108" s="158"/>
      <c r="J108" s="169">
        <f>BK108</f>
        <v>0</v>
      </c>
      <c r="K108" s="155"/>
      <c r="L108" s="160"/>
      <c r="M108" s="161"/>
      <c r="N108" s="162"/>
      <c r="O108" s="162"/>
      <c r="P108" s="163">
        <f>SUM(P109:P117)</f>
        <v>0</v>
      </c>
      <c r="Q108" s="162"/>
      <c r="R108" s="163">
        <f>SUM(R109:R117)</f>
        <v>8.7462940799999984</v>
      </c>
      <c r="S108" s="162"/>
      <c r="T108" s="164">
        <f>SUM(T109:T117)</f>
        <v>0</v>
      </c>
      <c r="AR108" s="165" t="s">
        <v>80</v>
      </c>
      <c r="AT108" s="166" t="s">
        <v>71</v>
      </c>
      <c r="AU108" s="166" t="s">
        <v>80</v>
      </c>
      <c r="AY108" s="165" t="s">
        <v>138</v>
      </c>
      <c r="BK108" s="167">
        <f>SUM(BK109:BK117)</f>
        <v>0</v>
      </c>
    </row>
    <row r="109" spans="2:65" s="1" customFormat="1" ht="16.5" customHeight="1">
      <c r="B109" s="30"/>
      <c r="C109" s="170" t="s">
        <v>80</v>
      </c>
      <c r="D109" s="170" t="s">
        <v>141</v>
      </c>
      <c r="E109" s="171" t="s">
        <v>1225</v>
      </c>
      <c r="F109" s="172" t="s">
        <v>1226</v>
      </c>
      <c r="G109" s="173" t="s">
        <v>209</v>
      </c>
      <c r="H109" s="174">
        <v>4</v>
      </c>
      <c r="I109" s="175"/>
      <c r="J109" s="176">
        <f t="shared" ref="J109:J117" si="0">ROUND(I109*H109,2)</f>
        <v>0</v>
      </c>
      <c r="K109" s="172" t="s">
        <v>145</v>
      </c>
      <c r="L109" s="34"/>
      <c r="M109" s="177" t="s">
        <v>20</v>
      </c>
      <c r="N109" s="178" t="s">
        <v>43</v>
      </c>
      <c r="O109" s="56"/>
      <c r="P109" s="179">
        <f t="shared" ref="P109:P117" si="1">O109*H109</f>
        <v>0</v>
      </c>
      <c r="Q109" s="179">
        <v>0.24041999999999999</v>
      </c>
      <c r="R109" s="179">
        <f t="shared" ref="R109:R117" si="2">Q109*H109</f>
        <v>0.96167999999999998</v>
      </c>
      <c r="S109" s="179">
        <v>0</v>
      </c>
      <c r="T109" s="180">
        <f t="shared" ref="T109:T117" si="3">S109*H109</f>
        <v>0</v>
      </c>
      <c r="AR109" s="13" t="s">
        <v>146</v>
      </c>
      <c r="AT109" s="13" t="s">
        <v>141</v>
      </c>
      <c r="AU109" s="13" t="s">
        <v>82</v>
      </c>
      <c r="AY109" s="13" t="s">
        <v>138</v>
      </c>
      <c r="BE109" s="181">
        <f t="shared" ref="BE109:BE117" si="4">IF(N109="základní",J109,0)</f>
        <v>0</v>
      </c>
      <c r="BF109" s="181">
        <f t="shared" ref="BF109:BF117" si="5">IF(N109="snížená",J109,0)</f>
        <v>0</v>
      </c>
      <c r="BG109" s="181">
        <f t="shared" ref="BG109:BG117" si="6">IF(N109="zákl. přenesená",J109,0)</f>
        <v>0</v>
      </c>
      <c r="BH109" s="181">
        <f t="shared" ref="BH109:BH117" si="7">IF(N109="sníž. přenesená",J109,0)</f>
        <v>0</v>
      </c>
      <c r="BI109" s="181">
        <f t="shared" ref="BI109:BI117" si="8">IF(N109="nulová",J109,0)</f>
        <v>0</v>
      </c>
      <c r="BJ109" s="13" t="s">
        <v>80</v>
      </c>
      <c r="BK109" s="181">
        <f t="shared" ref="BK109:BK117" si="9">ROUND(I109*H109,2)</f>
        <v>0</v>
      </c>
      <c r="BL109" s="13" t="s">
        <v>146</v>
      </c>
      <c r="BM109" s="13" t="s">
        <v>1227</v>
      </c>
    </row>
    <row r="110" spans="2:65" s="1" customFormat="1" ht="16.5" customHeight="1">
      <c r="B110" s="30"/>
      <c r="C110" s="170" t="s">
        <v>82</v>
      </c>
      <c r="D110" s="170" t="s">
        <v>141</v>
      </c>
      <c r="E110" s="171" t="s">
        <v>1228</v>
      </c>
      <c r="F110" s="172" t="s">
        <v>1229</v>
      </c>
      <c r="G110" s="173" t="s">
        <v>192</v>
      </c>
      <c r="H110" s="174">
        <v>0.86399999999999999</v>
      </c>
      <c r="I110" s="175"/>
      <c r="J110" s="176">
        <f t="shared" si="0"/>
        <v>0</v>
      </c>
      <c r="K110" s="172" t="s">
        <v>145</v>
      </c>
      <c r="L110" s="34"/>
      <c r="M110" s="177" t="s">
        <v>20</v>
      </c>
      <c r="N110" s="178" t="s">
        <v>43</v>
      </c>
      <c r="O110" s="56"/>
      <c r="P110" s="179">
        <f t="shared" si="1"/>
        <v>0</v>
      </c>
      <c r="Q110" s="179">
        <v>1.8774999999999999</v>
      </c>
      <c r="R110" s="179">
        <f t="shared" si="2"/>
        <v>1.62216</v>
      </c>
      <c r="S110" s="179">
        <v>0</v>
      </c>
      <c r="T110" s="180">
        <f t="shared" si="3"/>
        <v>0</v>
      </c>
      <c r="AR110" s="13" t="s">
        <v>146</v>
      </c>
      <c r="AT110" s="13" t="s">
        <v>141</v>
      </c>
      <c r="AU110" s="13" t="s">
        <v>82</v>
      </c>
      <c r="AY110" s="13" t="s">
        <v>138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80</v>
      </c>
      <c r="BK110" s="181">
        <f t="shared" si="9"/>
        <v>0</v>
      </c>
      <c r="BL110" s="13" t="s">
        <v>146</v>
      </c>
      <c r="BM110" s="13" t="s">
        <v>1230</v>
      </c>
    </row>
    <row r="111" spans="2:65" s="1" customFormat="1" ht="16.5" customHeight="1">
      <c r="B111" s="30"/>
      <c r="C111" s="170" t="s">
        <v>151</v>
      </c>
      <c r="D111" s="170" t="s">
        <v>141</v>
      </c>
      <c r="E111" s="171" t="s">
        <v>1231</v>
      </c>
      <c r="F111" s="172" t="s">
        <v>1232</v>
      </c>
      <c r="G111" s="173" t="s">
        <v>192</v>
      </c>
      <c r="H111" s="174">
        <v>0.157</v>
      </c>
      <c r="I111" s="175"/>
      <c r="J111" s="176">
        <f t="shared" si="0"/>
        <v>0</v>
      </c>
      <c r="K111" s="172" t="s">
        <v>145</v>
      </c>
      <c r="L111" s="34"/>
      <c r="M111" s="177" t="s">
        <v>20</v>
      </c>
      <c r="N111" s="178" t="s">
        <v>43</v>
      </c>
      <c r="O111" s="56"/>
      <c r="P111" s="179">
        <f t="shared" si="1"/>
        <v>0</v>
      </c>
      <c r="Q111" s="179">
        <v>1.94302</v>
      </c>
      <c r="R111" s="179">
        <f t="shared" si="2"/>
        <v>0.30505413999999997</v>
      </c>
      <c r="S111" s="179">
        <v>0</v>
      </c>
      <c r="T111" s="180">
        <f t="shared" si="3"/>
        <v>0</v>
      </c>
      <c r="AR111" s="13" t="s">
        <v>146</v>
      </c>
      <c r="AT111" s="13" t="s">
        <v>141</v>
      </c>
      <c r="AU111" s="13" t="s">
        <v>82</v>
      </c>
      <c r="AY111" s="13" t="s">
        <v>138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80</v>
      </c>
      <c r="BK111" s="181">
        <f t="shared" si="9"/>
        <v>0</v>
      </c>
      <c r="BL111" s="13" t="s">
        <v>146</v>
      </c>
      <c r="BM111" s="13" t="s">
        <v>1233</v>
      </c>
    </row>
    <row r="112" spans="2:65" s="1" customFormat="1" ht="16.5" customHeight="1">
      <c r="B112" s="30"/>
      <c r="C112" s="170" t="s">
        <v>146</v>
      </c>
      <c r="D112" s="170" t="s">
        <v>141</v>
      </c>
      <c r="E112" s="171" t="s">
        <v>1234</v>
      </c>
      <c r="F112" s="172" t="s">
        <v>1235</v>
      </c>
      <c r="G112" s="173" t="s">
        <v>259</v>
      </c>
      <c r="H112" s="174">
        <v>0.16</v>
      </c>
      <c r="I112" s="175"/>
      <c r="J112" s="176">
        <f t="shared" si="0"/>
        <v>0</v>
      </c>
      <c r="K112" s="172" t="s">
        <v>145</v>
      </c>
      <c r="L112" s="34"/>
      <c r="M112" s="177" t="s">
        <v>20</v>
      </c>
      <c r="N112" s="178" t="s">
        <v>43</v>
      </c>
      <c r="O112" s="56"/>
      <c r="P112" s="179">
        <f t="shared" si="1"/>
        <v>0</v>
      </c>
      <c r="Q112" s="179">
        <v>1.7090000000000001E-2</v>
      </c>
      <c r="R112" s="179">
        <f t="shared" si="2"/>
        <v>2.7344000000000001E-3</v>
      </c>
      <c r="S112" s="179">
        <v>0</v>
      </c>
      <c r="T112" s="180">
        <f t="shared" si="3"/>
        <v>0</v>
      </c>
      <c r="AR112" s="13" t="s">
        <v>146</v>
      </c>
      <c r="AT112" s="13" t="s">
        <v>141</v>
      </c>
      <c r="AU112" s="13" t="s">
        <v>82</v>
      </c>
      <c r="AY112" s="13" t="s">
        <v>138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80</v>
      </c>
      <c r="BK112" s="181">
        <f t="shared" si="9"/>
        <v>0</v>
      </c>
      <c r="BL112" s="13" t="s">
        <v>146</v>
      </c>
      <c r="BM112" s="13" t="s">
        <v>1236</v>
      </c>
    </row>
    <row r="113" spans="2:65" s="1" customFormat="1" ht="16.5" customHeight="1">
      <c r="B113" s="30"/>
      <c r="C113" s="182" t="s">
        <v>158</v>
      </c>
      <c r="D113" s="182" t="s">
        <v>310</v>
      </c>
      <c r="E113" s="183" t="s">
        <v>1237</v>
      </c>
      <c r="F113" s="184" t="s">
        <v>1238</v>
      </c>
      <c r="G113" s="185" t="s">
        <v>259</v>
      </c>
      <c r="H113" s="186">
        <v>0.16</v>
      </c>
      <c r="I113" s="187"/>
      <c r="J113" s="188">
        <f t="shared" si="0"/>
        <v>0</v>
      </c>
      <c r="K113" s="184" t="s">
        <v>145</v>
      </c>
      <c r="L113" s="189"/>
      <c r="M113" s="190" t="s">
        <v>20</v>
      </c>
      <c r="N113" s="191" t="s">
        <v>43</v>
      </c>
      <c r="O113" s="56"/>
      <c r="P113" s="179">
        <f t="shared" si="1"/>
        <v>0</v>
      </c>
      <c r="Q113" s="179">
        <v>1</v>
      </c>
      <c r="R113" s="179">
        <f t="shared" si="2"/>
        <v>0.16</v>
      </c>
      <c r="S113" s="179">
        <v>0</v>
      </c>
      <c r="T113" s="180">
        <f t="shared" si="3"/>
        <v>0</v>
      </c>
      <c r="AR113" s="13" t="s">
        <v>169</v>
      </c>
      <c r="AT113" s="13" t="s">
        <v>310</v>
      </c>
      <c r="AU113" s="13" t="s">
        <v>82</v>
      </c>
      <c r="AY113" s="13" t="s">
        <v>138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80</v>
      </c>
      <c r="BK113" s="181">
        <f t="shared" si="9"/>
        <v>0</v>
      </c>
      <c r="BL113" s="13" t="s">
        <v>146</v>
      </c>
      <c r="BM113" s="13" t="s">
        <v>1239</v>
      </c>
    </row>
    <row r="114" spans="2:65" s="1" customFormat="1" ht="22.5" customHeight="1">
      <c r="B114" s="30"/>
      <c r="C114" s="170" t="s">
        <v>139</v>
      </c>
      <c r="D114" s="170" t="s">
        <v>141</v>
      </c>
      <c r="E114" s="171" t="s">
        <v>1240</v>
      </c>
      <c r="F114" s="172" t="s">
        <v>1241</v>
      </c>
      <c r="G114" s="173" t="s">
        <v>192</v>
      </c>
      <c r="H114" s="174">
        <v>0.40500000000000003</v>
      </c>
      <c r="I114" s="175"/>
      <c r="J114" s="176">
        <f t="shared" si="0"/>
        <v>0</v>
      </c>
      <c r="K114" s="172" t="s">
        <v>145</v>
      </c>
      <c r="L114" s="34"/>
      <c r="M114" s="177" t="s">
        <v>20</v>
      </c>
      <c r="N114" s="178" t="s">
        <v>43</v>
      </c>
      <c r="O114" s="56"/>
      <c r="P114" s="179">
        <f t="shared" si="1"/>
        <v>0</v>
      </c>
      <c r="Q114" s="179">
        <v>1.89706</v>
      </c>
      <c r="R114" s="179">
        <f t="shared" si="2"/>
        <v>0.76830930000000008</v>
      </c>
      <c r="S114" s="179">
        <v>0</v>
      </c>
      <c r="T114" s="180">
        <f t="shared" si="3"/>
        <v>0</v>
      </c>
      <c r="AR114" s="13" t="s">
        <v>146</v>
      </c>
      <c r="AT114" s="13" t="s">
        <v>141</v>
      </c>
      <c r="AU114" s="13" t="s">
        <v>82</v>
      </c>
      <c r="AY114" s="13" t="s">
        <v>138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80</v>
      </c>
      <c r="BK114" s="181">
        <f t="shared" si="9"/>
        <v>0</v>
      </c>
      <c r="BL114" s="13" t="s">
        <v>146</v>
      </c>
      <c r="BM114" s="13" t="s">
        <v>1242</v>
      </c>
    </row>
    <row r="115" spans="2:65" s="1" customFormat="1" ht="16.5" customHeight="1">
      <c r="B115" s="30"/>
      <c r="C115" s="170" t="s">
        <v>165</v>
      </c>
      <c r="D115" s="170" t="s">
        <v>141</v>
      </c>
      <c r="E115" s="171" t="s">
        <v>1243</v>
      </c>
      <c r="F115" s="172" t="s">
        <v>1244</v>
      </c>
      <c r="G115" s="173" t="s">
        <v>144</v>
      </c>
      <c r="H115" s="174">
        <v>45</v>
      </c>
      <c r="I115" s="175"/>
      <c r="J115" s="176">
        <f t="shared" si="0"/>
        <v>0</v>
      </c>
      <c r="K115" s="172" t="s">
        <v>145</v>
      </c>
      <c r="L115" s="34"/>
      <c r="M115" s="177" t="s">
        <v>20</v>
      </c>
      <c r="N115" s="178" t="s">
        <v>43</v>
      </c>
      <c r="O115" s="56"/>
      <c r="P115" s="179">
        <f t="shared" si="1"/>
        <v>0</v>
      </c>
      <c r="Q115" s="179">
        <v>0.10324999999999999</v>
      </c>
      <c r="R115" s="179">
        <f t="shared" si="2"/>
        <v>4.6462499999999993</v>
      </c>
      <c r="S115" s="179">
        <v>0</v>
      </c>
      <c r="T115" s="180">
        <f t="shared" si="3"/>
        <v>0</v>
      </c>
      <c r="AR115" s="13" t="s">
        <v>146</v>
      </c>
      <c r="AT115" s="13" t="s">
        <v>141</v>
      </c>
      <c r="AU115" s="13" t="s">
        <v>82</v>
      </c>
      <c r="AY115" s="13" t="s">
        <v>138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80</v>
      </c>
      <c r="BK115" s="181">
        <f t="shared" si="9"/>
        <v>0</v>
      </c>
      <c r="BL115" s="13" t="s">
        <v>146</v>
      </c>
      <c r="BM115" s="13" t="s">
        <v>1245</v>
      </c>
    </row>
    <row r="116" spans="2:65" s="1" customFormat="1" ht="16.5" customHeight="1">
      <c r="B116" s="30"/>
      <c r="C116" s="170" t="s">
        <v>169</v>
      </c>
      <c r="D116" s="170" t="s">
        <v>141</v>
      </c>
      <c r="E116" s="171" t="s">
        <v>1246</v>
      </c>
      <c r="F116" s="172" t="s">
        <v>1247</v>
      </c>
      <c r="G116" s="173" t="s">
        <v>366</v>
      </c>
      <c r="H116" s="174">
        <v>6</v>
      </c>
      <c r="I116" s="175"/>
      <c r="J116" s="176">
        <f t="shared" si="0"/>
        <v>0</v>
      </c>
      <c r="K116" s="172" t="s">
        <v>145</v>
      </c>
      <c r="L116" s="34"/>
      <c r="M116" s="177" t="s">
        <v>20</v>
      </c>
      <c r="N116" s="178" t="s">
        <v>43</v>
      </c>
      <c r="O116" s="56"/>
      <c r="P116" s="179">
        <f t="shared" si="1"/>
        <v>0</v>
      </c>
      <c r="Q116" s="179">
        <v>1.2E-4</v>
      </c>
      <c r="R116" s="179">
        <f t="shared" si="2"/>
        <v>7.2000000000000005E-4</v>
      </c>
      <c r="S116" s="179">
        <v>0</v>
      </c>
      <c r="T116" s="180">
        <f t="shared" si="3"/>
        <v>0</v>
      </c>
      <c r="AR116" s="13" t="s">
        <v>146</v>
      </c>
      <c r="AT116" s="13" t="s">
        <v>141</v>
      </c>
      <c r="AU116" s="13" t="s">
        <v>82</v>
      </c>
      <c r="AY116" s="13" t="s">
        <v>138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80</v>
      </c>
      <c r="BK116" s="181">
        <f t="shared" si="9"/>
        <v>0</v>
      </c>
      <c r="BL116" s="13" t="s">
        <v>146</v>
      </c>
      <c r="BM116" s="13" t="s">
        <v>1248</v>
      </c>
    </row>
    <row r="117" spans="2:65" s="1" customFormat="1" ht="16.5" customHeight="1">
      <c r="B117" s="30"/>
      <c r="C117" s="170" t="s">
        <v>173</v>
      </c>
      <c r="D117" s="170" t="s">
        <v>141</v>
      </c>
      <c r="E117" s="171" t="s">
        <v>1249</v>
      </c>
      <c r="F117" s="172" t="s">
        <v>1250</v>
      </c>
      <c r="G117" s="173" t="s">
        <v>144</v>
      </c>
      <c r="H117" s="174">
        <v>1.5680000000000001</v>
      </c>
      <c r="I117" s="175"/>
      <c r="J117" s="176">
        <f t="shared" si="0"/>
        <v>0</v>
      </c>
      <c r="K117" s="172" t="s">
        <v>145</v>
      </c>
      <c r="L117" s="34"/>
      <c r="M117" s="177" t="s">
        <v>20</v>
      </c>
      <c r="N117" s="178" t="s">
        <v>43</v>
      </c>
      <c r="O117" s="56"/>
      <c r="P117" s="179">
        <f t="shared" si="1"/>
        <v>0</v>
      </c>
      <c r="Q117" s="179">
        <v>0.17818000000000001</v>
      </c>
      <c r="R117" s="179">
        <f t="shared" si="2"/>
        <v>0.27938624000000001</v>
      </c>
      <c r="S117" s="179">
        <v>0</v>
      </c>
      <c r="T117" s="180">
        <f t="shared" si="3"/>
        <v>0</v>
      </c>
      <c r="AR117" s="13" t="s">
        <v>146</v>
      </c>
      <c r="AT117" s="13" t="s">
        <v>141</v>
      </c>
      <c r="AU117" s="13" t="s">
        <v>82</v>
      </c>
      <c r="AY117" s="13" t="s">
        <v>138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13" t="s">
        <v>80</v>
      </c>
      <c r="BK117" s="181">
        <f t="shared" si="9"/>
        <v>0</v>
      </c>
      <c r="BL117" s="13" t="s">
        <v>146</v>
      </c>
      <c r="BM117" s="13" t="s">
        <v>1251</v>
      </c>
    </row>
    <row r="118" spans="2:65" s="10" customFormat="1" ht="22.9" customHeight="1">
      <c r="B118" s="154"/>
      <c r="C118" s="155"/>
      <c r="D118" s="156" t="s">
        <v>71</v>
      </c>
      <c r="E118" s="168" t="s">
        <v>146</v>
      </c>
      <c r="F118" s="168" t="s">
        <v>1252</v>
      </c>
      <c r="G118" s="155"/>
      <c r="H118" s="155"/>
      <c r="I118" s="158"/>
      <c r="J118" s="169">
        <f>BK118</f>
        <v>0</v>
      </c>
      <c r="K118" s="155"/>
      <c r="L118" s="160"/>
      <c r="M118" s="161"/>
      <c r="N118" s="162"/>
      <c r="O118" s="162"/>
      <c r="P118" s="163">
        <f>SUM(P119:P122)</f>
        <v>0</v>
      </c>
      <c r="Q118" s="162"/>
      <c r="R118" s="163">
        <f>SUM(R119:R122)</f>
        <v>1.0777084400000001</v>
      </c>
      <c r="S118" s="162"/>
      <c r="T118" s="164">
        <f>SUM(T119:T122)</f>
        <v>0</v>
      </c>
      <c r="AR118" s="165" t="s">
        <v>80</v>
      </c>
      <c r="AT118" s="166" t="s">
        <v>71</v>
      </c>
      <c r="AU118" s="166" t="s">
        <v>80</v>
      </c>
      <c r="AY118" s="165" t="s">
        <v>138</v>
      </c>
      <c r="BK118" s="167">
        <f>SUM(BK119:BK122)</f>
        <v>0</v>
      </c>
    </row>
    <row r="119" spans="2:65" s="1" customFormat="1" ht="16.5" customHeight="1">
      <c r="B119" s="30"/>
      <c r="C119" s="170" t="s">
        <v>177</v>
      </c>
      <c r="D119" s="170" t="s">
        <v>141</v>
      </c>
      <c r="E119" s="171" t="s">
        <v>1253</v>
      </c>
      <c r="F119" s="172" t="s">
        <v>1254</v>
      </c>
      <c r="G119" s="173" t="s">
        <v>192</v>
      </c>
      <c r="H119" s="174">
        <v>0.45</v>
      </c>
      <c r="I119" s="175"/>
      <c r="J119" s="176">
        <f>ROUND(I119*H119,2)</f>
        <v>0</v>
      </c>
      <c r="K119" s="172" t="s">
        <v>145</v>
      </c>
      <c r="L119" s="34"/>
      <c r="M119" s="177" t="s">
        <v>20</v>
      </c>
      <c r="N119" s="178" t="s">
        <v>43</v>
      </c>
      <c r="O119" s="56"/>
      <c r="P119" s="179">
        <f>O119*H119</f>
        <v>0</v>
      </c>
      <c r="Q119" s="179">
        <v>2.2564500000000001</v>
      </c>
      <c r="R119" s="179">
        <f>Q119*H119</f>
        <v>1.0154025</v>
      </c>
      <c r="S119" s="179">
        <v>0</v>
      </c>
      <c r="T119" s="180">
        <f>S119*H119</f>
        <v>0</v>
      </c>
      <c r="AR119" s="13" t="s">
        <v>146</v>
      </c>
      <c r="AT119" s="13" t="s">
        <v>141</v>
      </c>
      <c r="AU119" s="13" t="s">
        <v>82</v>
      </c>
      <c r="AY119" s="13" t="s">
        <v>138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3" t="s">
        <v>80</v>
      </c>
      <c r="BK119" s="181">
        <f>ROUND(I119*H119,2)</f>
        <v>0</v>
      </c>
      <c r="BL119" s="13" t="s">
        <v>146</v>
      </c>
      <c r="BM119" s="13" t="s">
        <v>1255</v>
      </c>
    </row>
    <row r="120" spans="2:65" s="1" customFormat="1" ht="16.5" customHeight="1">
      <c r="B120" s="30"/>
      <c r="C120" s="170" t="s">
        <v>181</v>
      </c>
      <c r="D120" s="170" t="s">
        <v>141</v>
      </c>
      <c r="E120" s="171" t="s">
        <v>1256</v>
      </c>
      <c r="F120" s="172" t="s">
        <v>1257</v>
      </c>
      <c r="G120" s="173" t="s">
        <v>144</v>
      </c>
      <c r="H120" s="174">
        <v>7.5</v>
      </c>
      <c r="I120" s="175"/>
      <c r="J120" s="176">
        <f>ROUND(I120*H120,2)</f>
        <v>0</v>
      </c>
      <c r="K120" s="172" t="s">
        <v>145</v>
      </c>
      <c r="L120" s="34"/>
      <c r="M120" s="177" t="s">
        <v>20</v>
      </c>
      <c r="N120" s="178" t="s">
        <v>43</v>
      </c>
      <c r="O120" s="56"/>
      <c r="P120" s="179">
        <f>O120*H120</f>
        <v>0</v>
      </c>
      <c r="Q120" s="179">
        <v>5.1900000000000002E-3</v>
      </c>
      <c r="R120" s="179">
        <f>Q120*H120</f>
        <v>3.8925000000000001E-2</v>
      </c>
      <c r="S120" s="179">
        <v>0</v>
      </c>
      <c r="T120" s="180">
        <f>S120*H120</f>
        <v>0</v>
      </c>
      <c r="AR120" s="13" t="s">
        <v>146</v>
      </c>
      <c r="AT120" s="13" t="s">
        <v>141</v>
      </c>
      <c r="AU120" s="13" t="s">
        <v>82</v>
      </c>
      <c r="AY120" s="13" t="s">
        <v>138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3" t="s">
        <v>80</v>
      </c>
      <c r="BK120" s="181">
        <f>ROUND(I120*H120,2)</f>
        <v>0</v>
      </c>
      <c r="BL120" s="13" t="s">
        <v>146</v>
      </c>
      <c r="BM120" s="13" t="s">
        <v>1258</v>
      </c>
    </row>
    <row r="121" spans="2:65" s="1" customFormat="1" ht="16.5" customHeight="1">
      <c r="B121" s="30"/>
      <c r="C121" s="170" t="s">
        <v>185</v>
      </c>
      <c r="D121" s="170" t="s">
        <v>141</v>
      </c>
      <c r="E121" s="171" t="s">
        <v>1259</v>
      </c>
      <c r="F121" s="172" t="s">
        <v>1260</v>
      </c>
      <c r="G121" s="173" t="s">
        <v>144</v>
      </c>
      <c r="H121" s="174">
        <v>7.5</v>
      </c>
      <c r="I121" s="175"/>
      <c r="J121" s="176">
        <f>ROUND(I121*H121,2)</f>
        <v>0</v>
      </c>
      <c r="K121" s="172" t="s">
        <v>145</v>
      </c>
      <c r="L121" s="34"/>
      <c r="M121" s="177" t="s">
        <v>20</v>
      </c>
      <c r="N121" s="178" t="s">
        <v>43</v>
      </c>
      <c r="O121" s="56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13" t="s">
        <v>146</v>
      </c>
      <c r="AT121" s="13" t="s">
        <v>141</v>
      </c>
      <c r="AU121" s="13" t="s">
        <v>82</v>
      </c>
      <c r="AY121" s="13" t="s">
        <v>138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3" t="s">
        <v>80</v>
      </c>
      <c r="BK121" s="181">
        <f>ROUND(I121*H121,2)</f>
        <v>0</v>
      </c>
      <c r="BL121" s="13" t="s">
        <v>146</v>
      </c>
      <c r="BM121" s="13" t="s">
        <v>1261</v>
      </c>
    </row>
    <row r="122" spans="2:65" s="1" customFormat="1" ht="16.5" customHeight="1">
      <c r="B122" s="30"/>
      <c r="C122" s="170" t="s">
        <v>189</v>
      </c>
      <c r="D122" s="170" t="s">
        <v>141</v>
      </c>
      <c r="E122" s="171" t="s">
        <v>1262</v>
      </c>
      <c r="F122" s="172" t="s">
        <v>1263</v>
      </c>
      <c r="G122" s="173" t="s">
        <v>259</v>
      </c>
      <c r="H122" s="174">
        <v>2.1999999999999999E-2</v>
      </c>
      <c r="I122" s="175"/>
      <c r="J122" s="176">
        <f>ROUND(I122*H122,2)</f>
        <v>0</v>
      </c>
      <c r="K122" s="172" t="s">
        <v>145</v>
      </c>
      <c r="L122" s="34"/>
      <c r="M122" s="177" t="s">
        <v>20</v>
      </c>
      <c r="N122" s="178" t="s">
        <v>43</v>
      </c>
      <c r="O122" s="56"/>
      <c r="P122" s="179">
        <f>O122*H122</f>
        <v>0</v>
      </c>
      <c r="Q122" s="179">
        <v>1.06277</v>
      </c>
      <c r="R122" s="179">
        <f>Q122*H122</f>
        <v>2.3380939999999999E-2</v>
      </c>
      <c r="S122" s="179">
        <v>0</v>
      </c>
      <c r="T122" s="180">
        <f>S122*H122</f>
        <v>0</v>
      </c>
      <c r="AR122" s="13" t="s">
        <v>146</v>
      </c>
      <c r="AT122" s="13" t="s">
        <v>141</v>
      </c>
      <c r="AU122" s="13" t="s">
        <v>82</v>
      </c>
      <c r="AY122" s="13" t="s">
        <v>138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3" t="s">
        <v>80</v>
      </c>
      <c r="BK122" s="181">
        <f>ROUND(I122*H122,2)</f>
        <v>0</v>
      </c>
      <c r="BL122" s="13" t="s">
        <v>146</v>
      </c>
      <c r="BM122" s="13" t="s">
        <v>1264</v>
      </c>
    </row>
    <row r="123" spans="2:65" s="10" customFormat="1" ht="22.9" customHeight="1">
      <c r="B123" s="154"/>
      <c r="C123" s="155"/>
      <c r="D123" s="156" t="s">
        <v>71</v>
      </c>
      <c r="E123" s="168" t="s">
        <v>139</v>
      </c>
      <c r="F123" s="168" t="s">
        <v>140</v>
      </c>
      <c r="G123" s="155"/>
      <c r="H123" s="155"/>
      <c r="I123" s="158"/>
      <c r="J123" s="169">
        <f>BK123</f>
        <v>0</v>
      </c>
      <c r="K123" s="155"/>
      <c r="L123" s="160"/>
      <c r="M123" s="161"/>
      <c r="N123" s="162"/>
      <c r="O123" s="162"/>
      <c r="P123" s="163">
        <f>SUM(P124:P138)</f>
        <v>0</v>
      </c>
      <c r="Q123" s="162"/>
      <c r="R123" s="163">
        <f>SUM(R124:R138)</f>
        <v>14.22897848</v>
      </c>
      <c r="S123" s="162"/>
      <c r="T123" s="164">
        <f>SUM(T124:T138)</f>
        <v>0</v>
      </c>
      <c r="AR123" s="165" t="s">
        <v>80</v>
      </c>
      <c r="AT123" s="166" t="s">
        <v>71</v>
      </c>
      <c r="AU123" s="166" t="s">
        <v>80</v>
      </c>
      <c r="AY123" s="165" t="s">
        <v>138</v>
      </c>
      <c r="BK123" s="167">
        <f>SUM(BK124:BK138)</f>
        <v>0</v>
      </c>
    </row>
    <row r="124" spans="2:65" s="1" customFormat="1" ht="22.5" customHeight="1">
      <c r="B124" s="30"/>
      <c r="C124" s="170" t="s">
        <v>194</v>
      </c>
      <c r="D124" s="170" t="s">
        <v>141</v>
      </c>
      <c r="E124" s="171" t="s">
        <v>1265</v>
      </c>
      <c r="F124" s="172" t="s">
        <v>1266</v>
      </c>
      <c r="G124" s="173" t="s">
        <v>144</v>
      </c>
      <c r="H124" s="174">
        <v>2.88</v>
      </c>
      <c r="I124" s="175"/>
      <c r="J124" s="176">
        <f t="shared" ref="J124:J138" si="10">ROUND(I124*H124,2)</f>
        <v>0</v>
      </c>
      <c r="K124" s="172" t="s">
        <v>145</v>
      </c>
      <c r="L124" s="34"/>
      <c r="M124" s="177" t="s">
        <v>20</v>
      </c>
      <c r="N124" s="178" t="s">
        <v>43</v>
      </c>
      <c r="O124" s="56"/>
      <c r="P124" s="179">
        <f t="shared" ref="P124:P138" si="11">O124*H124</f>
        <v>0</v>
      </c>
      <c r="Q124" s="179">
        <v>1.8380000000000001E-2</v>
      </c>
      <c r="R124" s="179">
        <f t="shared" ref="R124:R138" si="12">Q124*H124</f>
        <v>5.29344E-2</v>
      </c>
      <c r="S124" s="179">
        <v>0</v>
      </c>
      <c r="T124" s="180">
        <f t="shared" ref="T124:T138" si="13">S124*H124</f>
        <v>0</v>
      </c>
      <c r="AR124" s="13" t="s">
        <v>146</v>
      </c>
      <c r="AT124" s="13" t="s">
        <v>141</v>
      </c>
      <c r="AU124" s="13" t="s">
        <v>82</v>
      </c>
      <c r="AY124" s="13" t="s">
        <v>138</v>
      </c>
      <c r="BE124" s="181">
        <f t="shared" ref="BE124:BE138" si="14">IF(N124="základní",J124,0)</f>
        <v>0</v>
      </c>
      <c r="BF124" s="181">
        <f t="shared" ref="BF124:BF138" si="15">IF(N124="snížená",J124,0)</f>
        <v>0</v>
      </c>
      <c r="BG124" s="181">
        <f t="shared" ref="BG124:BG138" si="16">IF(N124="zákl. přenesená",J124,0)</f>
        <v>0</v>
      </c>
      <c r="BH124" s="181">
        <f t="shared" ref="BH124:BH138" si="17">IF(N124="sníž. přenesená",J124,0)</f>
        <v>0</v>
      </c>
      <c r="BI124" s="181">
        <f t="shared" ref="BI124:BI138" si="18">IF(N124="nulová",J124,0)</f>
        <v>0</v>
      </c>
      <c r="BJ124" s="13" t="s">
        <v>80</v>
      </c>
      <c r="BK124" s="181">
        <f t="shared" ref="BK124:BK138" si="19">ROUND(I124*H124,2)</f>
        <v>0</v>
      </c>
      <c r="BL124" s="13" t="s">
        <v>146</v>
      </c>
      <c r="BM124" s="13" t="s">
        <v>1267</v>
      </c>
    </row>
    <row r="125" spans="2:65" s="1" customFormat="1" ht="22.5" customHeight="1">
      <c r="B125" s="30"/>
      <c r="C125" s="170" t="s">
        <v>8</v>
      </c>
      <c r="D125" s="170" t="s">
        <v>141</v>
      </c>
      <c r="E125" s="171" t="s">
        <v>1268</v>
      </c>
      <c r="F125" s="172" t="s">
        <v>1269</v>
      </c>
      <c r="G125" s="173" t="s">
        <v>144</v>
      </c>
      <c r="H125" s="174">
        <v>90</v>
      </c>
      <c r="I125" s="175"/>
      <c r="J125" s="176">
        <f t="shared" si="10"/>
        <v>0</v>
      </c>
      <c r="K125" s="172" t="s">
        <v>145</v>
      </c>
      <c r="L125" s="34"/>
      <c r="M125" s="177" t="s">
        <v>20</v>
      </c>
      <c r="N125" s="178" t="s">
        <v>43</v>
      </c>
      <c r="O125" s="56"/>
      <c r="P125" s="179">
        <f t="shared" si="11"/>
        <v>0</v>
      </c>
      <c r="Q125" s="179">
        <v>1.575E-2</v>
      </c>
      <c r="R125" s="179">
        <f t="shared" si="12"/>
        <v>1.4175</v>
      </c>
      <c r="S125" s="179">
        <v>0</v>
      </c>
      <c r="T125" s="180">
        <f t="shared" si="13"/>
        <v>0</v>
      </c>
      <c r="AR125" s="13" t="s">
        <v>146</v>
      </c>
      <c r="AT125" s="13" t="s">
        <v>141</v>
      </c>
      <c r="AU125" s="13" t="s">
        <v>82</v>
      </c>
      <c r="AY125" s="13" t="s">
        <v>138</v>
      </c>
      <c r="BE125" s="181">
        <f t="shared" si="14"/>
        <v>0</v>
      </c>
      <c r="BF125" s="181">
        <f t="shared" si="15"/>
        <v>0</v>
      </c>
      <c r="BG125" s="181">
        <f t="shared" si="16"/>
        <v>0</v>
      </c>
      <c r="BH125" s="181">
        <f t="shared" si="17"/>
        <v>0</v>
      </c>
      <c r="BI125" s="181">
        <f t="shared" si="18"/>
        <v>0</v>
      </c>
      <c r="BJ125" s="13" t="s">
        <v>80</v>
      </c>
      <c r="BK125" s="181">
        <f t="shared" si="19"/>
        <v>0</v>
      </c>
      <c r="BL125" s="13" t="s">
        <v>146</v>
      </c>
      <c r="BM125" s="13" t="s">
        <v>1270</v>
      </c>
    </row>
    <row r="126" spans="2:65" s="1" customFormat="1" ht="22.5" customHeight="1">
      <c r="B126" s="30"/>
      <c r="C126" s="170" t="s">
        <v>201</v>
      </c>
      <c r="D126" s="170" t="s">
        <v>141</v>
      </c>
      <c r="E126" s="171" t="s">
        <v>1271</v>
      </c>
      <c r="F126" s="172" t="s">
        <v>1272</v>
      </c>
      <c r="G126" s="173" t="s">
        <v>144</v>
      </c>
      <c r="H126" s="174">
        <v>34.5</v>
      </c>
      <c r="I126" s="175"/>
      <c r="J126" s="176">
        <f t="shared" si="10"/>
        <v>0</v>
      </c>
      <c r="K126" s="172" t="s">
        <v>145</v>
      </c>
      <c r="L126" s="34"/>
      <c r="M126" s="177" t="s">
        <v>20</v>
      </c>
      <c r="N126" s="178" t="s">
        <v>43</v>
      </c>
      <c r="O126" s="56"/>
      <c r="P126" s="179">
        <f t="shared" si="11"/>
        <v>0</v>
      </c>
      <c r="Q126" s="179">
        <v>2.5000000000000001E-2</v>
      </c>
      <c r="R126" s="179">
        <f t="shared" si="12"/>
        <v>0.86250000000000004</v>
      </c>
      <c r="S126" s="179">
        <v>0</v>
      </c>
      <c r="T126" s="180">
        <f t="shared" si="13"/>
        <v>0</v>
      </c>
      <c r="AR126" s="13" t="s">
        <v>146</v>
      </c>
      <c r="AT126" s="13" t="s">
        <v>141</v>
      </c>
      <c r="AU126" s="13" t="s">
        <v>82</v>
      </c>
      <c r="AY126" s="13" t="s">
        <v>138</v>
      </c>
      <c r="BE126" s="181">
        <f t="shared" si="14"/>
        <v>0</v>
      </c>
      <c r="BF126" s="181">
        <f t="shared" si="15"/>
        <v>0</v>
      </c>
      <c r="BG126" s="181">
        <f t="shared" si="16"/>
        <v>0</v>
      </c>
      <c r="BH126" s="181">
        <f t="shared" si="17"/>
        <v>0</v>
      </c>
      <c r="BI126" s="181">
        <f t="shared" si="18"/>
        <v>0</v>
      </c>
      <c r="BJ126" s="13" t="s">
        <v>80</v>
      </c>
      <c r="BK126" s="181">
        <f t="shared" si="19"/>
        <v>0</v>
      </c>
      <c r="BL126" s="13" t="s">
        <v>146</v>
      </c>
      <c r="BM126" s="13" t="s">
        <v>1273</v>
      </c>
    </row>
    <row r="127" spans="2:65" s="1" customFormat="1" ht="16.5" customHeight="1">
      <c r="B127" s="30"/>
      <c r="C127" s="170" t="s">
        <v>206</v>
      </c>
      <c r="D127" s="170" t="s">
        <v>141</v>
      </c>
      <c r="E127" s="171" t="s">
        <v>155</v>
      </c>
      <c r="F127" s="172" t="s">
        <v>156</v>
      </c>
      <c r="G127" s="173" t="s">
        <v>144</v>
      </c>
      <c r="H127" s="174">
        <v>910.245</v>
      </c>
      <c r="I127" s="175"/>
      <c r="J127" s="176">
        <f t="shared" si="10"/>
        <v>0</v>
      </c>
      <c r="K127" s="172" t="s">
        <v>145</v>
      </c>
      <c r="L127" s="34"/>
      <c r="M127" s="177" t="s">
        <v>20</v>
      </c>
      <c r="N127" s="178" t="s">
        <v>43</v>
      </c>
      <c r="O127" s="56"/>
      <c r="P127" s="179">
        <f t="shared" si="11"/>
        <v>0</v>
      </c>
      <c r="Q127" s="179">
        <v>2.5999999999999998E-4</v>
      </c>
      <c r="R127" s="179">
        <f t="shared" si="12"/>
        <v>0.23666369999999998</v>
      </c>
      <c r="S127" s="179">
        <v>0</v>
      </c>
      <c r="T127" s="180">
        <f t="shared" si="13"/>
        <v>0</v>
      </c>
      <c r="AR127" s="13" t="s">
        <v>146</v>
      </c>
      <c r="AT127" s="13" t="s">
        <v>141</v>
      </c>
      <c r="AU127" s="13" t="s">
        <v>82</v>
      </c>
      <c r="AY127" s="13" t="s">
        <v>138</v>
      </c>
      <c r="BE127" s="181">
        <f t="shared" si="14"/>
        <v>0</v>
      </c>
      <c r="BF127" s="181">
        <f t="shared" si="15"/>
        <v>0</v>
      </c>
      <c r="BG127" s="181">
        <f t="shared" si="16"/>
        <v>0</v>
      </c>
      <c r="BH127" s="181">
        <f t="shared" si="17"/>
        <v>0</v>
      </c>
      <c r="BI127" s="181">
        <f t="shared" si="18"/>
        <v>0</v>
      </c>
      <c r="BJ127" s="13" t="s">
        <v>80</v>
      </c>
      <c r="BK127" s="181">
        <f t="shared" si="19"/>
        <v>0</v>
      </c>
      <c r="BL127" s="13" t="s">
        <v>146</v>
      </c>
      <c r="BM127" s="13" t="s">
        <v>1274</v>
      </c>
    </row>
    <row r="128" spans="2:65" s="1" customFormat="1" ht="16.5" customHeight="1">
      <c r="B128" s="30"/>
      <c r="C128" s="170" t="s">
        <v>211</v>
      </c>
      <c r="D128" s="170" t="s">
        <v>141</v>
      </c>
      <c r="E128" s="171" t="s">
        <v>159</v>
      </c>
      <c r="F128" s="172" t="s">
        <v>160</v>
      </c>
      <c r="G128" s="173" t="s">
        <v>144</v>
      </c>
      <c r="H128" s="174">
        <v>910.245</v>
      </c>
      <c r="I128" s="175"/>
      <c r="J128" s="176">
        <f t="shared" si="10"/>
        <v>0</v>
      </c>
      <c r="K128" s="172" t="s">
        <v>145</v>
      </c>
      <c r="L128" s="34"/>
      <c r="M128" s="177" t="s">
        <v>20</v>
      </c>
      <c r="N128" s="178" t="s">
        <v>43</v>
      </c>
      <c r="O128" s="56"/>
      <c r="P128" s="179">
        <f t="shared" si="11"/>
        <v>0</v>
      </c>
      <c r="Q128" s="179">
        <v>4.3800000000000002E-3</v>
      </c>
      <c r="R128" s="179">
        <f t="shared" si="12"/>
        <v>3.9868731000000004</v>
      </c>
      <c r="S128" s="179">
        <v>0</v>
      </c>
      <c r="T128" s="180">
        <f t="shared" si="13"/>
        <v>0</v>
      </c>
      <c r="AR128" s="13" t="s">
        <v>146</v>
      </c>
      <c r="AT128" s="13" t="s">
        <v>141</v>
      </c>
      <c r="AU128" s="13" t="s">
        <v>82</v>
      </c>
      <c r="AY128" s="13" t="s">
        <v>138</v>
      </c>
      <c r="BE128" s="181">
        <f t="shared" si="14"/>
        <v>0</v>
      </c>
      <c r="BF128" s="181">
        <f t="shared" si="15"/>
        <v>0</v>
      </c>
      <c r="BG128" s="181">
        <f t="shared" si="16"/>
        <v>0</v>
      </c>
      <c r="BH128" s="181">
        <f t="shared" si="17"/>
        <v>0</v>
      </c>
      <c r="BI128" s="181">
        <f t="shared" si="18"/>
        <v>0</v>
      </c>
      <c r="BJ128" s="13" t="s">
        <v>80</v>
      </c>
      <c r="BK128" s="181">
        <f t="shared" si="19"/>
        <v>0</v>
      </c>
      <c r="BL128" s="13" t="s">
        <v>146</v>
      </c>
      <c r="BM128" s="13" t="s">
        <v>1275</v>
      </c>
    </row>
    <row r="129" spans="2:65" s="1" customFormat="1" ht="22.5" customHeight="1">
      <c r="B129" s="30"/>
      <c r="C129" s="170" t="s">
        <v>215</v>
      </c>
      <c r="D129" s="170" t="s">
        <v>141</v>
      </c>
      <c r="E129" s="171" t="s">
        <v>162</v>
      </c>
      <c r="F129" s="172" t="s">
        <v>163</v>
      </c>
      <c r="G129" s="173" t="s">
        <v>144</v>
      </c>
      <c r="H129" s="174">
        <v>2.88</v>
      </c>
      <c r="I129" s="175"/>
      <c r="J129" s="176">
        <f t="shared" si="10"/>
        <v>0</v>
      </c>
      <c r="K129" s="172" t="s">
        <v>145</v>
      </c>
      <c r="L129" s="34"/>
      <c r="M129" s="177" t="s">
        <v>20</v>
      </c>
      <c r="N129" s="178" t="s">
        <v>43</v>
      </c>
      <c r="O129" s="56"/>
      <c r="P129" s="179">
        <f t="shared" si="11"/>
        <v>0</v>
      </c>
      <c r="Q129" s="179">
        <v>2.5000000000000001E-2</v>
      </c>
      <c r="R129" s="179">
        <f t="shared" si="12"/>
        <v>7.1999999999999995E-2</v>
      </c>
      <c r="S129" s="179">
        <v>0</v>
      </c>
      <c r="T129" s="180">
        <f t="shared" si="13"/>
        <v>0</v>
      </c>
      <c r="AR129" s="13" t="s">
        <v>146</v>
      </c>
      <c r="AT129" s="13" t="s">
        <v>141</v>
      </c>
      <c r="AU129" s="13" t="s">
        <v>82</v>
      </c>
      <c r="AY129" s="13" t="s">
        <v>138</v>
      </c>
      <c r="BE129" s="181">
        <f t="shared" si="14"/>
        <v>0</v>
      </c>
      <c r="BF129" s="181">
        <f t="shared" si="15"/>
        <v>0</v>
      </c>
      <c r="BG129" s="181">
        <f t="shared" si="16"/>
        <v>0</v>
      </c>
      <c r="BH129" s="181">
        <f t="shared" si="17"/>
        <v>0</v>
      </c>
      <c r="BI129" s="181">
        <f t="shared" si="18"/>
        <v>0</v>
      </c>
      <c r="BJ129" s="13" t="s">
        <v>80</v>
      </c>
      <c r="BK129" s="181">
        <f t="shared" si="19"/>
        <v>0</v>
      </c>
      <c r="BL129" s="13" t="s">
        <v>146</v>
      </c>
      <c r="BM129" s="13" t="s">
        <v>1276</v>
      </c>
    </row>
    <row r="130" spans="2:65" s="1" customFormat="1" ht="22.5" customHeight="1">
      <c r="B130" s="30"/>
      <c r="C130" s="170" t="s">
        <v>219</v>
      </c>
      <c r="D130" s="170" t="s">
        <v>141</v>
      </c>
      <c r="E130" s="171" t="s">
        <v>162</v>
      </c>
      <c r="F130" s="172" t="s">
        <v>163</v>
      </c>
      <c r="G130" s="173" t="s">
        <v>144</v>
      </c>
      <c r="H130" s="174">
        <v>70.323999999999998</v>
      </c>
      <c r="I130" s="175"/>
      <c r="J130" s="176">
        <f t="shared" si="10"/>
        <v>0</v>
      </c>
      <c r="K130" s="172" t="s">
        <v>145</v>
      </c>
      <c r="L130" s="34"/>
      <c r="M130" s="177" t="s">
        <v>20</v>
      </c>
      <c r="N130" s="178" t="s">
        <v>43</v>
      </c>
      <c r="O130" s="56"/>
      <c r="P130" s="179">
        <f t="shared" si="11"/>
        <v>0</v>
      </c>
      <c r="Q130" s="179">
        <v>2.5000000000000001E-2</v>
      </c>
      <c r="R130" s="179">
        <f t="shared" si="12"/>
        <v>1.7581</v>
      </c>
      <c r="S130" s="179">
        <v>0</v>
      </c>
      <c r="T130" s="180">
        <f t="shared" si="13"/>
        <v>0</v>
      </c>
      <c r="AR130" s="13" t="s">
        <v>146</v>
      </c>
      <c r="AT130" s="13" t="s">
        <v>141</v>
      </c>
      <c r="AU130" s="13" t="s">
        <v>82</v>
      </c>
      <c r="AY130" s="13" t="s">
        <v>138</v>
      </c>
      <c r="BE130" s="181">
        <f t="shared" si="14"/>
        <v>0</v>
      </c>
      <c r="BF130" s="181">
        <f t="shared" si="15"/>
        <v>0</v>
      </c>
      <c r="BG130" s="181">
        <f t="shared" si="16"/>
        <v>0</v>
      </c>
      <c r="BH130" s="181">
        <f t="shared" si="17"/>
        <v>0</v>
      </c>
      <c r="BI130" s="181">
        <f t="shared" si="18"/>
        <v>0</v>
      </c>
      <c r="BJ130" s="13" t="s">
        <v>80</v>
      </c>
      <c r="BK130" s="181">
        <f t="shared" si="19"/>
        <v>0</v>
      </c>
      <c r="BL130" s="13" t="s">
        <v>146</v>
      </c>
      <c r="BM130" s="13" t="s">
        <v>1277</v>
      </c>
    </row>
    <row r="131" spans="2:65" s="1" customFormat="1" ht="22.5" customHeight="1">
      <c r="B131" s="30"/>
      <c r="C131" s="170" t="s">
        <v>7</v>
      </c>
      <c r="D131" s="170" t="s">
        <v>141</v>
      </c>
      <c r="E131" s="171" t="s">
        <v>166</v>
      </c>
      <c r="F131" s="172" t="s">
        <v>1278</v>
      </c>
      <c r="G131" s="173" t="s">
        <v>144</v>
      </c>
      <c r="H131" s="174">
        <v>90</v>
      </c>
      <c r="I131" s="175"/>
      <c r="J131" s="176">
        <f t="shared" si="10"/>
        <v>0</v>
      </c>
      <c r="K131" s="172" t="s">
        <v>145</v>
      </c>
      <c r="L131" s="34"/>
      <c r="M131" s="177" t="s">
        <v>20</v>
      </c>
      <c r="N131" s="178" t="s">
        <v>43</v>
      </c>
      <c r="O131" s="56"/>
      <c r="P131" s="179">
        <f t="shared" si="11"/>
        <v>0</v>
      </c>
      <c r="Q131" s="179">
        <v>2.7299999999999998E-3</v>
      </c>
      <c r="R131" s="179">
        <f t="shared" si="12"/>
        <v>0.24569999999999997</v>
      </c>
      <c r="S131" s="179">
        <v>0</v>
      </c>
      <c r="T131" s="180">
        <f t="shared" si="13"/>
        <v>0</v>
      </c>
      <c r="AR131" s="13" t="s">
        <v>146</v>
      </c>
      <c r="AT131" s="13" t="s">
        <v>141</v>
      </c>
      <c r="AU131" s="13" t="s">
        <v>82</v>
      </c>
      <c r="AY131" s="13" t="s">
        <v>138</v>
      </c>
      <c r="BE131" s="181">
        <f t="shared" si="14"/>
        <v>0</v>
      </c>
      <c r="BF131" s="181">
        <f t="shared" si="15"/>
        <v>0</v>
      </c>
      <c r="BG131" s="181">
        <f t="shared" si="16"/>
        <v>0</v>
      </c>
      <c r="BH131" s="181">
        <f t="shared" si="17"/>
        <v>0</v>
      </c>
      <c r="BI131" s="181">
        <f t="shared" si="18"/>
        <v>0</v>
      </c>
      <c r="BJ131" s="13" t="s">
        <v>80</v>
      </c>
      <c r="BK131" s="181">
        <f t="shared" si="19"/>
        <v>0</v>
      </c>
      <c r="BL131" s="13" t="s">
        <v>146</v>
      </c>
      <c r="BM131" s="13" t="s">
        <v>1279</v>
      </c>
    </row>
    <row r="132" spans="2:65" s="1" customFormat="1" ht="22.5" customHeight="1">
      <c r="B132" s="30"/>
      <c r="C132" s="170" t="s">
        <v>226</v>
      </c>
      <c r="D132" s="170" t="s">
        <v>141</v>
      </c>
      <c r="E132" s="171" t="s">
        <v>170</v>
      </c>
      <c r="F132" s="172" t="s">
        <v>171</v>
      </c>
      <c r="G132" s="173" t="s">
        <v>144</v>
      </c>
      <c r="H132" s="174">
        <v>910.245</v>
      </c>
      <c r="I132" s="175"/>
      <c r="J132" s="176">
        <f t="shared" si="10"/>
        <v>0</v>
      </c>
      <c r="K132" s="172" t="s">
        <v>145</v>
      </c>
      <c r="L132" s="34"/>
      <c r="M132" s="177" t="s">
        <v>20</v>
      </c>
      <c r="N132" s="178" t="s">
        <v>43</v>
      </c>
      <c r="O132" s="56"/>
      <c r="P132" s="179">
        <f t="shared" si="11"/>
        <v>0</v>
      </c>
      <c r="Q132" s="179">
        <v>3.48E-3</v>
      </c>
      <c r="R132" s="179">
        <f t="shared" si="12"/>
        <v>3.1676525999999998</v>
      </c>
      <c r="S132" s="179">
        <v>0</v>
      </c>
      <c r="T132" s="180">
        <f t="shared" si="13"/>
        <v>0</v>
      </c>
      <c r="AR132" s="13" t="s">
        <v>146</v>
      </c>
      <c r="AT132" s="13" t="s">
        <v>141</v>
      </c>
      <c r="AU132" s="13" t="s">
        <v>82</v>
      </c>
      <c r="AY132" s="13" t="s">
        <v>138</v>
      </c>
      <c r="BE132" s="181">
        <f t="shared" si="14"/>
        <v>0</v>
      </c>
      <c r="BF132" s="181">
        <f t="shared" si="15"/>
        <v>0</v>
      </c>
      <c r="BG132" s="181">
        <f t="shared" si="16"/>
        <v>0</v>
      </c>
      <c r="BH132" s="181">
        <f t="shared" si="17"/>
        <v>0</v>
      </c>
      <c r="BI132" s="181">
        <f t="shared" si="18"/>
        <v>0</v>
      </c>
      <c r="BJ132" s="13" t="s">
        <v>80</v>
      </c>
      <c r="BK132" s="181">
        <f t="shared" si="19"/>
        <v>0</v>
      </c>
      <c r="BL132" s="13" t="s">
        <v>146</v>
      </c>
      <c r="BM132" s="13" t="s">
        <v>1280</v>
      </c>
    </row>
    <row r="133" spans="2:65" s="1" customFormat="1" ht="22.5" customHeight="1">
      <c r="B133" s="30"/>
      <c r="C133" s="170" t="s">
        <v>230</v>
      </c>
      <c r="D133" s="170" t="s">
        <v>141</v>
      </c>
      <c r="E133" s="171" t="s">
        <v>178</v>
      </c>
      <c r="F133" s="172" t="s">
        <v>179</v>
      </c>
      <c r="G133" s="173" t="s">
        <v>144</v>
      </c>
      <c r="H133" s="174">
        <v>22.98</v>
      </c>
      <c r="I133" s="175"/>
      <c r="J133" s="176">
        <f t="shared" si="10"/>
        <v>0</v>
      </c>
      <c r="K133" s="172" t="s">
        <v>145</v>
      </c>
      <c r="L133" s="34"/>
      <c r="M133" s="177" t="s">
        <v>20</v>
      </c>
      <c r="N133" s="178" t="s">
        <v>43</v>
      </c>
      <c r="O133" s="56"/>
      <c r="P133" s="179">
        <f t="shared" si="11"/>
        <v>0</v>
      </c>
      <c r="Q133" s="179">
        <v>2.5000000000000001E-2</v>
      </c>
      <c r="R133" s="179">
        <f t="shared" si="12"/>
        <v>0.57450000000000001</v>
      </c>
      <c r="S133" s="179">
        <v>0</v>
      </c>
      <c r="T133" s="180">
        <f t="shared" si="13"/>
        <v>0</v>
      </c>
      <c r="AR133" s="13" t="s">
        <v>146</v>
      </c>
      <c r="AT133" s="13" t="s">
        <v>141</v>
      </c>
      <c r="AU133" s="13" t="s">
        <v>82</v>
      </c>
      <c r="AY133" s="13" t="s">
        <v>138</v>
      </c>
      <c r="BE133" s="181">
        <f t="shared" si="14"/>
        <v>0</v>
      </c>
      <c r="BF133" s="181">
        <f t="shared" si="15"/>
        <v>0</v>
      </c>
      <c r="BG133" s="181">
        <f t="shared" si="16"/>
        <v>0</v>
      </c>
      <c r="BH133" s="181">
        <f t="shared" si="17"/>
        <v>0</v>
      </c>
      <c r="BI133" s="181">
        <f t="shared" si="18"/>
        <v>0</v>
      </c>
      <c r="BJ133" s="13" t="s">
        <v>80</v>
      </c>
      <c r="BK133" s="181">
        <f t="shared" si="19"/>
        <v>0</v>
      </c>
      <c r="BL133" s="13" t="s">
        <v>146</v>
      </c>
      <c r="BM133" s="13" t="s">
        <v>1281</v>
      </c>
    </row>
    <row r="134" spans="2:65" s="1" customFormat="1" ht="16.5" customHeight="1">
      <c r="B134" s="30"/>
      <c r="C134" s="170" t="s">
        <v>234</v>
      </c>
      <c r="D134" s="170" t="s">
        <v>141</v>
      </c>
      <c r="E134" s="171" t="s">
        <v>186</v>
      </c>
      <c r="F134" s="172" t="s">
        <v>187</v>
      </c>
      <c r="G134" s="173" t="s">
        <v>144</v>
      </c>
      <c r="H134" s="174">
        <v>1821.1769999999999</v>
      </c>
      <c r="I134" s="175"/>
      <c r="J134" s="176">
        <f t="shared" si="10"/>
        <v>0</v>
      </c>
      <c r="K134" s="172" t="s">
        <v>145</v>
      </c>
      <c r="L134" s="34"/>
      <c r="M134" s="177" t="s">
        <v>20</v>
      </c>
      <c r="N134" s="178" t="s">
        <v>43</v>
      </c>
      <c r="O134" s="56"/>
      <c r="P134" s="179">
        <f t="shared" si="11"/>
        <v>0</v>
      </c>
      <c r="Q134" s="179">
        <v>0</v>
      </c>
      <c r="R134" s="179">
        <f t="shared" si="12"/>
        <v>0</v>
      </c>
      <c r="S134" s="179">
        <v>0</v>
      </c>
      <c r="T134" s="180">
        <f t="shared" si="13"/>
        <v>0</v>
      </c>
      <c r="AR134" s="13" t="s">
        <v>146</v>
      </c>
      <c r="AT134" s="13" t="s">
        <v>141</v>
      </c>
      <c r="AU134" s="13" t="s">
        <v>82</v>
      </c>
      <c r="AY134" s="13" t="s">
        <v>138</v>
      </c>
      <c r="BE134" s="181">
        <f t="shared" si="14"/>
        <v>0</v>
      </c>
      <c r="BF134" s="181">
        <f t="shared" si="15"/>
        <v>0</v>
      </c>
      <c r="BG134" s="181">
        <f t="shared" si="16"/>
        <v>0</v>
      </c>
      <c r="BH134" s="181">
        <f t="shared" si="17"/>
        <v>0</v>
      </c>
      <c r="BI134" s="181">
        <f t="shared" si="18"/>
        <v>0</v>
      </c>
      <c r="BJ134" s="13" t="s">
        <v>80</v>
      </c>
      <c r="BK134" s="181">
        <f t="shared" si="19"/>
        <v>0</v>
      </c>
      <c r="BL134" s="13" t="s">
        <v>146</v>
      </c>
      <c r="BM134" s="13" t="s">
        <v>1282</v>
      </c>
    </row>
    <row r="135" spans="2:65" s="1" customFormat="1" ht="22.5" customHeight="1">
      <c r="B135" s="30"/>
      <c r="C135" s="170" t="s">
        <v>238</v>
      </c>
      <c r="D135" s="170" t="s">
        <v>141</v>
      </c>
      <c r="E135" s="171" t="s">
        <v>1283</v>
      </c>
      <c r="F135" s="172" t="s">
        <v>1284</v>
      </c>
      <c r="G135" s="173" t="s">
        <v>192</v>
      </c>
      <c r="H135" s="174">
        <v>0.30199999999999999</v>
      </c>
      <c r="I135" s="175"/>
      <c r="J135" s="176">
        <f t="shared" si="10"/>
        <v>0</v>
      </c>
      <c r="K135" s="172" t="s">
        <v>145</v>
      </c>
      <c r="L135" s="34"/>
      <c r="M135" s="177" t="s">
        <v>20</v>
      </c>
      <c r="N135" s="178" t="s">
        <v>43</v>
      </c>
      <c r="O135" s="56"/>
      <c r="P135" s="179">
        <f t="shared" si="11"/>
        <v>0</v>
      </c>
      <c r="Q135" s="179">
        <v>2.2563399999999998</v>
      </c>
      <c r="R135" s="179">
        <f t="shared" si="12"/>
        <v>0.68141467999999994</v>
      </c>
      <c r="S135" s="179">
        <v>0</v>
      </c>
      <c r="T135" s="180">
        <f t="shared" si="13"/>
        <v>0</v>
      </c>
      <c r="AR135" s="13" t="s">
        <v>146</v>
      </c>
      <c r="AT135" s="13" t="s">
        <v>141</v>
      </c>
      <c r="AU135" s="13" t="s">
        <v>82</v>
      </c>
      <c r="AY135" s="13" t="s">
        <v>138</v>
      </c>
      <c r="BE135" s="181">
        <f t="shared" si="14"/>
        <v>0</v>
      </c>
      <c r="BF135" s="181">
        <f t="shared" si="15"/>
        <v>0</v>
      </c>
      <c r="BG135" s="181">
        <f t="shared" si="16"/>
        <v>0</v>
      </c>
      <c r="BH135" s="181">
        <f t="shared" si="17"/>
        <v>0</v>
      </c>
      <c r="BI135" s="181">
        <f t="shared" si="18"/>
        <v>0</v>
      </c>
      <c r="BJ135" s="13" t="s">
        <v>80</v>
      </c>
      <c r="BK135" s="181">
        <f t="shared" si="19"/>
        <v>0</v>
      </c>
      <c r="BL135" s="13" t="s">
        <v>146</v>
      </c>
      <c r="BM135" s="13" t="s">
        <v>1285</v>
      </c>
    </row>
    <row r="136" spans="2:65" s="1" customFormat="1" ht="22.5" customHeight="1">
      <c r="B136" s="30"/>
      <c r="C136" s="170" t="s">
        <v>242</v>
      </c>
      <c r="D136" s="170" t="s">
        <v>141</v>
      </c>
      <c r="E136" s="171" t="s">
        <v>1286</v>
      </c>
      <c r="F136" s="172" t="s">
        <v>1287</v>
      </c>
      <c r="G136" s="173" t="s">
        <v>209</v>
      </c>
      <c r="H136" s="174">
        <v>2</v>
      </c>
      <c r="I136" s="175"/>
      <c r="J136" s="176">
        <f t="shared" si="10"/>
        <v>0</v>
      </c>
      <c r="K136" s="172" t="s">
        <v>145</v>
      </c>
      <c r="L136" s="34"/>
      <c r="M136" s="177" t="s">
        <v>20</v>
      </c>
      <c r="N136" s="178" t="s">
        <v>43</v>
      </c>
      <c r="O136" s="56"/>
      <c r="P136" s="179">
        <f t="shared" si="11"/>
        <v>0</v>
      </c>
      <c r="Q136" s="179">
        <v>5.6070000000000002E-2</v>
      </c>
      <c r="R136" s="179">
        <f t="shared" si="12"/>
        <v>0.11214</v>
      </c>
      <c r="S136" s="179">
        <v>0</v>
      </c>
      <c r="T136" s="180">
        <f t="shared" si="13"/>
        <v>0</v>
      </c>
      <c r="AR136" s="13" t="s">
        <v>146</v>
      </c>
      <c r="AT136" s="13" t="s">
        <v>141</v>
      </c>
      <c r="AU136" s="13" t="s">
        <v>82</v>
      </c>
      <c r="AY136" s="13" t="s">
        <v>138</v>
      </c>
      <c r="BE136" s="181">
        <f t="shared" si="14"/>
        <v>0</v>
      </c>
      <c r="BF136" s="181">
        <f t="shared" si="15"/>
        <v>0</v>
      </c>
      <c r="BG136" s="181">
        <f t="shared" si="16"/>
        <v>0</v>
      </c>
      <c r="BH136" s="181">
        <f t="shared" si="17"/>
        <v>0</v>
      </c>
      <c r="BI136" s="181">
        <f t="shared" si="18"/>
        <v>0</v>
      </c>
      <c r="BJ136" s="13" t="s">
        <v>80</v>
      </c>
      <c r="BK136" s="181">
        <f t="shared" si="19"/>
        <v>0</v>
      </c>
      <c r="BL136" s="13" t="s">
        <v>146</v>
      </c>
      <c r="BM136" s="13" t="s">
        <v>1288</v>
      </c>
    </row>
    <row r="137" spans="2:65" s="1" customFormat="1" ht="16.5" customHeight="1">
      <c r="B137" s="30"/>
      <c r="C137" s="182" t="s">
        <v>246</v>
      </c>
      <c r="D137" s="182" t="s">
        <v>310</v>
      </c>
      <c r="E137" s="183" t="s">
        <v>1289</v>
      </c>
      <c r="F137" s="184" t="s">
        <v>1290</v>
      </c>
      <c r="G137" s="185" t="s">
        <v>333</v>
      </c>
      <c r="H137" s="186">
        <v>9</v>
      </c>
      <c r="I137" s="187"/>
      <c r="J137" s="188">
        <f t="shared" si="10"/>
        <v>0</v>
      </c>
      <c r="K137" s="184" t="s">
        <v>20</v>
      </c>
      <c r="L137" s="189"/>
      <c r="M137" s="190" t="s">
        <v>20</v>
      </c>
      <c r="N137" s="191" t="s">
        <v>43</v>
      </c>
      <c r="O137" s="56"/>
      <c r="P137" s="179">
        <f t="shared" si="11"/>
        <v>0</v>
      </c>
      <c r="Q137" s="179">
        <v>0.108</v>
      </c>
      <c r="R137" s="179">
        <f t="shared" si="12"/>
        <v>0.97199999999999998</v>
      </c>
      <c r="S137" s="179">
        <v>0</v>
      </c>
      <c r="T137" s="180">
        <f t="shared" si="13"/>
        <v>0</v>
      </c>
      <c r="AR137" s="13" t="s">
        <v>169</v>
      </c>
      <c r="AT137" s="13" t="s">
        <v>310</v>
      </c>
      <c r="AU137" s="13" t="s">
        <v>82</v>
      </c>
      <c r="AY137" s="13" t="s">
        <v>138</v>
      </c>
      <c r="BE137" s="181">
        <f t="shared" si="14"/>
        <v>0</v>
      </c>
      <c r="BF137" s="181">
        <f t="shared" si="15"/>
        <v>0</v>
      </c>
      <c r="BG137" s="181">
        <f t="shared" si="16"/>
        <v>0</v>
      </c>
      <c r="BH137" s="181">
        <f t="shared" si="17"/>
        <v>0</v>
      </c>
      <c r="BI137" s="181">
        <f t="shared" si="18"/>
        <v>0</v>
      </c>
      <c r="BJ137" s="13" t="s">
        <v>80</v>
      </c>
      <c r="BK137" s="181">
        <f t="shared" si="19"/>
        <v>0</v>
      </c>
      <c r="BL137" s="13" t="s">
        <v>146</v>
      </c>
      <c r="BM137" s="13" t="s">
        <v>1291</v>
      </c>
    </row>
    <row r="138" spans="2:65" s="1" customFormat="1" ht="16.5" customHeight="1">
      <c r="B138" s="30"/>
      <c r="C138" s="182" t="s">
        <v>250</v>
      </c>
      <c r="D138" s="182" t="s">
        <v>310</v>
      </c>
      <c r="E138" s="183" t="s">
        <v>1292</v>
      </c>
      <c r="F138" s="184" t="s">
        <v>1293</v>
      </c>
      <c r="G138" s="185" t="s">
        <v>333</v>
      </c>
      <c r="H138" s="186">
        <v>1</v>
      </c>
      <c r="I138" s="187"/>
      <c r="J138" s="188">
        <f t="shared" si="10"/>
        <v>0</v>
      </c>
      <c r="K138" s="184" t="s">
        <v>20</v>
      </c>
      <c r="L138" s="189"/>
      <c r="M138" s="190" t="s">
        <v>20</v>
      </c>
      <c r="N138" s="191" t="s">
        <v>43</v>
      </c>
      <c r="O138" s="56"/>
      <c r="P138" s="179">
        <f t="shared" si="11"/>
        <v>0</v>
      </c>
      <c r="Q138" s="179">
        <v>8.8999999999999996E-2</v>
      </c>
      <c r="R138" s="179">
        <f t="shared" si="12"/>
        <v>8.8999999999999996E-2</v>
      </c>
      <c r="S138" s="179">
        <v>0</v>
      </c>
      <c r="T138" s="180">
        <f t="shared" si="13"/>
        <v>0</v>
      </c>
      <c r="AR138" s="13" t="s">
        <v>169</v>
      </c>
      <c r="AT138" s="13" t="s">
        <v>310</v>
      </c>
      <c r="AU138" s="13" t="s">
        <v>82</v>
      </c>
      <c r="AY138" s="13" t="s">
        <v>138</v>
      </c>
      <c r="BE138" s="181">
        <f t="shared" si="14"/>
        <v>0</v>
      </c>
      <c r="BF138" s="181">
        <f t="shared" si="15"/>
        <v>0</v>
      </c>
      <c r="BG138" s="181">
        <f t="shared" si="16"/>
        <v>0</v>
      </c>
      <c r="BH138" s="181">
        <f t="shared" si="17"/>
        <v>0</v>
      </c>
      <c r="BI138" s="181">
        <f t="shared" si="18"/>
        <v>0</v>
      </c>
      <c r="BJ138" s="13" t="s">
        <v>80</v>
      </c>
      <c r="BK138" s="181">
        <f t="shared" si="19"/>
        <v>0</v>
      </c>
      <c r="BL138" s="13" t="s">
        <v>146</v>
      </c>
      <c r="BM138" s="13" t="s">
        <v>1294</v>
      </c>
    </row>
    <row r="139" spans="2:65" s="10" customFormat="1" ht="22.9" customHeight="1">
      <c r="B139" s="154"/>
      <c r="C139" s="155"/>
      <c r="D139" s="156" t="s">
        <v>71</v>
      </c>
      <c r="E139" s="168" t="s">
        <v>173</v>
      </c>
      <c r="F139" s="168" t="s">
        <v>205</v>
      </c>
      <c r="G139" s="155"/>
      <c r="H139" s="155"/>
      <c r="I139" s="158"/>
      <c r="J139" s="169">
        <f>BK139</f>
        <v>0</v>
      </c>
      <c r="K139" s="155"/>
      <c r="L139" s="160"/>
      <c r="M139" s="161"/>
      <c r="N139" s="162"/>
      <c r="O139" s="162"/>
      <c r="P139" s="163">
        <f>P140+SUM(P141:P157)</f>
        <v>0</v>
      </c>
      <c r="Q139" s="162"/>
      <c r="R139" s="163">
        <f>R140+SUM(R141:R157)</f>
        <v>3.7598700000000006E-2</v>
      </c>
      <c r="S139" s="162"/>
      <c r="T139" s="164">
        <f>T140+SUM(T141:T157)</f>
        <v>21.437374500000004</v>
      </c>
      <c r="AR139" s="165" t="s">
        <v>80</v>
      </c>
      <c r="AT139" s="166" t="s">
        <v>71</v>
      </c>
      <c r="AU139" s="166" t="s">
        <v>80</v>
      </c>
      <c r="AY139" s="165" t="s">
        <v>138</v>
      </c>
      <c r="BK139" s="167">
        <f>BK140+SUM(BK141:BK157)</f>
        <v>0</v>
      </c>
    </row>
    <row r="140" spans="2:65" s="1" customFormat="1" ht="22.5" customHeight="1">
      <c r="B140" s="30"/>
      <c r="C140" s="170" t="s">
        <v>256</v>
      </c>
      <c r="D140" s="170" t="s">
        <v>141</v>
      </c>
      <c r="E140" s="171" t="s">
        <v>1295</v>
      </c>
      <c r="F140" s="172" t="s">
        <v>1296</v>
      </c>
      <c r="G140" s="173" t="s">
        <v>144</v>
      </c>
      <c r="H140" s="174">
        <v>1076.2670000000001</v>
      </c>
      <c r="I140" s="175"/>
      <c r="J140" s="176">
        <f t="shared" ref="J140:J156" si="20">ROUND(I140*H140,2)</f>
        <v>0</v>
      </c>
      <c r="K140" s="172" t="s">
        <v>145</v>
      </c>
      <c r="L140" s="34"/>
      <c r="M140" s="177" t="s">
        <v>20</v>
      </c>
      <c r="N140" s="178" t="s">
        <v>43</v>
      </c>
      <c r="O140" s="56"/>
      <c r="P140" s="179">
        <f t="shared" ref="P140:P156" si="21">O140*H140</f>
        <v>0</v>
      </c>
      <c r="Q140" s="179">
        <v>0</v>
      </c>
      <c r="R140" s="179">
        <f t="shared" ref="R140:R156" si="22">Q140*H140</f>
        <v>0</v>
      </c>
      <c r="S140" s="179">
        <v>0</v>
      </c>
      <c r="T140" s="180">
        <f t="shared" ref="T140:T156" si="23">S140*H140</f>
        <v>0</v>
      </c>
      <c r="AR140" s="13" t="s">
        <v>146</v>
      </c>
      <c r="AT140" s="13" t="s">
        <v>141</v>
      </c>
      <c r="AU140" s="13" t="s">
        <v>82</v>
      </c>
      <c r="AY140" s="13" t="s">
        <v>138</v>
      </c>
      <c r="BE140" s="181">
        <f t="shared" ref="BE140:BE156" si="24">IF(N140="základní",J140,0)</f>
        <v>0</v>
      </c>
      <c r="BF140" s="181">
        <f t="shared" ref="BF140:BF156" si="25">IF(N140="snížená",J140,0)</f>
        <v>0</v>
      </c>
      <c r="BG140" s="181">
        <f t="shared" ref="BG140:BG156" si="26">IF(N140="zákl. přenesená",J140,0)</f>
        <v>0</v>
      </c>
      <c r="BH140" s="181">
        <f t="shared" ref="BH140:BH156" si="27">IF(N140="sníž. přenesená",J140,0)</f>
        <v>0</v>
      </c>
      <c r="BI140" s="181">
        <f t="shared" ref="BI140:BI156" si="28">IF(N140="nulová",J140,0)</f>
        <v>0</v>
      </c>
      <c r="BJ140" s="13" t="s">
        <v>80</v>
      </c>
      <c r="BK140" s="181">
        <f t="shared" ref="BK140:BK156" si="29">ROUND(I140*H140,2)</f>
        <v>0</v>
      </c>
      <c r="BL140" s="13" t="s">
        <v>146</v>
      </c>
      <c r="BM140" s="13" t="s">
        <v>1297</v>
      </c>
    </row>
    <row r="141" spans="2:65" s="1" customFormat="1" ht="22.5" customHeight="1">
      <c r="B141" s="30"/>
      <c r="C141" s="170" t="s">
        <v>261</v>
      </c>
      <c r="D141" s="170" t="s">
        <v>141</v>
      </c>
      <c r="E141" s="171" t="s">
        <v>1298</v>
      </c>
      <c r="F141" s="172" t="s">
        <v>1299</v>
      </c>
      <c r="G141" s="173" t="s">
        <v>144</v>
      </c>
      <c r="H141" s="174">
        <v>409.2</v>
      </c>
      <c r="I141" s="175"/>
      <c r="J141" s="176">
        <f t="shared" si="20"/>
        <v>0</v>
      </c>
      <c r="K141" s="172" t="s">
        <v>145</v>
      </c>
      <c r="L141" s="34"/>
      <c r="M141" s="177" t="s">
        <v>20</v>
      </c>
      <c r="N141" s="178" t="s">
        <v>43</v>
      </c>
      <c r="O141" s="56"/>
      <c r="P141" s="179">
        <f t="shared" si="21"/>
        <v>0</v>
      </c>
      <c r="Q141" s="179">
        <v>0</v>
      </c>
      <c r="R141" s="179">
        <f t="shared" si="22"/>
        <v>0</v>
      </c>
      <c r="S141" s="179">
        <v>0</v>
      </c>
      <c r="T141" s="180">
        <f t="shared" si="23"/>
        <v>0</v>
      </c>
      <c r="AR141" s="13" t="s">
        <v>146</v>
      </c>
      <c r="AT141" s="13" t="s">
        <v>141</v>
      </c>
      <c r="AU141" s="13" t="s">
        <v>82</v>
      </c>
      <c r="AY141" s="13" t="s">
        <v>138</v>
      </c>
      <c r="BE141" s="181">
        <f t="shared" si="24"/>
        <v>0</v>
      </c>
      <c r="BF141" s="181">
        <f t="shared" si="25"/>
        <v>0</v>
      </c>
      <c r="BG141" s="181">
        <f t="shared" si="26"/>
        <v>0</v>
      </c>
      <c r="BH141" s="181">
        <f t="shared" si="27"/>
        <v>0</v>
      </c>
      <c r="BI141" s="181">
        <f t="shared" si="28"/>
        <v>0</v>
      </c>
      <c r="BJ141" s="13" t="s">
        <v>80</v>
      </c>
      <c r="BK141" s="181">
        <f t="shared" si="29"/>
        <v>0</v>
      </c>
      <c r="BL141" s="13" t="s">
        <v>146</v>
      </c>
      <c r="BM141" s="13" t="s">
        <v>1300</v>
      </c>
    </row>
    <row r="142" spans="2:65" s="1" customFormat="1" ht="22.5" customHeight="1">
      <c r="B142" s="30"/>
      <c r="C142" s="170" t="s">
        <v>267</v>
      </c>
      <c r="D142" s="170" t="s">
        <v>141</v>
      </c>
      <c r="E142" s="171" t="s">
        <v>1301</v>
      </c>
      <c r="F142" s="172" t="s">
        <v>1302</v>
      </c>
      <c r="G142" s="173" t="s">
        <v>144</v>
      </c>
      <c r="H142" s="174">
        <v>37456.245999999999</v>
      </c>
      <c r="I142" s="175"/>
      <c r="J142" s="176">
        <f t="shared" si="20"/>
        <v>0</v>
      </c>
      <c r="K142" s="172" t="s">
        <v>145</v>
      </c>
      <c r="L142" s="34"/>
      <c r="M142" s="177" t="s">
        <v>20</v>
      </c>
      <c r="N142" s="178" t="s">
        <v>43</v>
      </c>
      <c r="O142" s="56"/>
      <c r="P142" s="179">
        <f t="shared" si="21"/>
        <v>0</v>
      </c>
      <c r="Q142" s="179">
        <v>0</v>
      </c>
      <c r="R142" s="179">
        <f t="shared" si="22"/>
        <v>0</v>
      </c>
      <c r="S142" s="179">
        <v>0</v>
      </c>
      <c r="T142" s="180">
        <f t="shared" si="23"/>
        <v>0</v>
      </c>
      <c r="AR142" s="13" t="s">
        <v>146</v>
      </c>
      <c r="AT142" s="13" t="s">
        <v>141</v>
      </c>
      <c r="AU142" s="13" t="s">
        <v>82</v>
      </c>
      <c r="AY142" s="13" t="s">
        <v>138</v>
      </c>
      <c r="BE142" s="181">
        <f t="shared" si="24"/>
        <v>0</v>
      </c>
      <c r="BF142" s="181">
        <f t="shared" si="25"/>
        <v>0</v>
      </c>
      <c r="BG142" s="181">
        <f t="shared" si="26"/>
        <v>0</v>
      </c>
      <c r="BH142" s="181">
        <f t="shared" si="27"/>
        <v>0</v>
      </c>
      <c r="BI142" s="181">
        <f t="shared" si="28"/>
        <v>0</v>
      </c>
      <c r="BJ142" s="13" t="s">
        <v>80</v>
      </c>
      <c r="BK142" s="181">
        <f t="shared" si="29"/>
        <v>0</v>
      </c>
      <c r="BL142" s="13" t="s">
        <v>146</v>
      </c>
      <c r="BM142" s="13" t="s">
        <v>1303</v>
      </c>
    </row>
    <row r="143" spans="2:65" s="1" customFormat="1" ht="22.5" customHeight="1">
      <c r="B143" s="30"/>
      <c r="C143" s="170" t="s">
        <v>271</v>
      </c>
      <c r="D143" s="170" t="s">
        <v>141</v>
      </c>
      <c r="E143" s="171" t="s">
        <v>1304</v>
      </c>
      <c r="F143" s="172" t="s">
        <v>1305</v>
      </c>
      <c r="G143" s="173" t="s">
        <v>144</v>
      </c>
      <c r="H143" s="174">
        <v>1076.2660000000001</v>
      </c>
      <c r="I143" s="175"/>
      <c r="J143" s="176">
        <f t="shared" si="20"/>
        <v>0</v>
      </c>
      <c r="K143" s="172" t="s">
        <v>145</v>
      </c>
      <c r="L143" s="34"/>
      <c r="M143" s="177" t="s">
        <v>20</v>
      </c>
      <c r="N143" s="178" t="s">
        <v>43</v>
      </c>
      <c r="O143" s="56"/>
      <c r="P143" s="179">
        <f t="shared" si="21"/>
        <v>0</v>
      </c>
      <c r="Q143" s="179">
        <v>0</v>
      </c>
      <c r="R143" s="179">
        <f t="shared" si="22"/>
        <v>0</v>
      </c>
      <c r="S143" s="179">
        <v>0</v>
      </c>
      <c r="T143" s="180">
        <f t="shared" si="23"/>
        <v>0</v>
      </c>
      <c r="AR143" s="13" t="s">
        <v>146</v>
      </c>
      <c r="AT143" s="13" t="s">
        <v>141</v>
      </c>
      <c r="AU143" s="13" t="s">
        <v>82</v>
      </c>
      <c r="AY143" s="13" t="s">
        <v>138</v>
      </c>
      <c r="BE143" s="181">
        <f t="shared" si="24"/>
        <v>0</v>
      </c>
      <c r="BF143" s="181">
        <f t="shared" si="25"/>
        <v>0</v>
      </c>
      <c r="BG143" s="181">
        <f t="shared" si="26"/>
        <v>0</v>
      </c>
      <c r="BH143" s="181">
        <f t="shared" si="27"/>
        <v>0</v>
      </c>
      <c r="BI143" s="181">
        <f t="shared" si="28"/>
        <v>0</v>
      </c>
      <c r="BJ143" s="13" t="s">
        <v>80</v>
      </c>
      <c r="BK143" s="181">
        <f t="shared" si="29"/>
        <v>0</v>
      </c>
      <c r="BL143" s="13" t="s">
        <v>146</v>
      </c>
      <c r="BM143" s="13" t="s">
        <v>1306</v>
      </c>
    </row>
    <row r="144" spans="2:65" s="1" customFormat="1" ht="22.5" customHeight="1">
      <c r="B144" s="30"/>
      <c r="C144" s="170" t="s">
        <v>275</v>
      </c>
      <c r="D144" s="170" t="s">
        <v>141</v>
      </c>
      <c r="E144" s="171" t="s">
        <v>1307</v>
      </c>
      <c r="F144" s="172" t="s">
        <v>1308</v>
      </c>
      <c r="G144" s="173" t="s">
        <v>144</v>
      </c>
      <c r="H144" s="174">
        <v>409.2</v>
      </c>
      <c r="I144" s="175"/>
      <c r="J144" s="176">
        <f t="shared" si="20"/>
        <v>0</v>
      </c>
      <c r="K144" s="172" t="s">
        <v>145</v>
      </c>
      <c r="L144" s="34"/>
      <c r="M144" s="177" t="s">
        <v>20</v>
      </c>
      <c r="N144" s="178" t="s">
        <v>43</v>
      </c>
      <c r="O144" s="56"/>
      <c r="P144" s="179">
        <f t="shared" si="21"/>
        <v>0</v>
      </c>
      <c r="Q144" s="179">
        <v>0</v>
      </c>
      <c r="R144" s="179">
        <f t="shared" si="22"/>
        <v>0</v>
      </c>
      <c r="S144" s="179">
        <v>0</v>
      </c>
      <c r="T144" s="180">
        <f t="shared" si="23"/>
        <v>0</v>
      </c>
      <c r="AR144" s="13" t="s">
        <v>146</v>
      </c>
      <c r="AT144" s="13" t="s">
        <v>141</v>
      </c>
      <c r="AU144" s="13" t="s">
        <v>82</v>
      </c>
      <c r="AY144" s="13" t="s">
        <v>138</v>
      </c>
      <c r="BE144" s="181">
        <f t="shared" si="24"/>
        <v>0</v>
      </c>
      <c r="BF144" s="181">
        <f t="shared" si="25"/>
        <v>0</v>
      </c>
      <c r="BG144" s="181">
        <f t="shared" si="26"/>
        <v>0</v>
      </c>
      <c r="BH144" s="181">
        <f t="shared" si="27"/>
        <v>0</v>
      </c>
      <c r="BI144" s="181">
        <f t="shared" si="28"/>
        <v>0</v>
      </c>
      <c r="BJ144" s="13" t="s">
        <v>80</v>
      </c>
      <c r="BK144" s="181">
        <f t="shared" si="29"/>
        <v>0</v>
      </c>
      <c r="BL144" s="13" t="s">
        <v>146</v>
      </c>
      <c r="BM144" s="13" t="s">
        <v>1309</v>
      </c>
    </row>
    <row r="145" spans="2:65" s="1" customFormat="1" ht="16.5" customHeight="1">
      <c r="B145" s="30"/>
      <c r="C145" s="170" t="s">
        <v>279</v>
      </c>
      <c r="D145" s="170" t="s">
        <v>141</v>
      </c>
      <c r="E145" s="171" t="s">
        <v>1310</v>
      </c>
      <c r="F145" s="172" t="s">
        <v>1311</v>
      </c>
      <c r="G145" s="173" t="s">
        <v>144</v>
      </c>
      <c r="H145" s="174">
        <v>26.91</v>
      </c>
      <c r="I145" s="175"/>
      <c r="J145" s="176">
        <f t="shared" si="20"/>
        <v>0</v>
      </c>
      <c r="K145" s="172" t="s">
        <v>145</v>
      </c>
      <c r="L145" s="34"/>
      <c r="M145" s="177" t="s">
        <v>20</v>
      </c>
      <c r="N145" s="178" t="s">
        <v>43</v>
      </c>
      <c r="O145" s="56"/>
      <c r="P145" s="179">
        <f t="shared" si="21"/>
        <v>0</v>
      </c>
      <c r="Q145" s="179">
        <v>1.2999999999999999E-4</v>
      </c>
      <c r="R145" s="179">
        <f t="shared" si="22"/>
        <v>3.4982999999999998E-3</v>
      </c>
      <c r="S145" s="179">
        <v>0</v>
      </c>
      <c r="T145" s="180">
        <f t="shared" si="23"/>
        <v>0</v>
      </c>
      <c r="AR145" s="13" t="s">
        <v>146</v>
      </c>
      <c r="AT145" s="13" t="s">
        <v>141</v>
      </c>
      <c r="AU145" s="13" t="s">
        <v>82</v>
      </c>
      <c r="AY145" s="13" t="s">
        <v>138</v>
      </c>
      <c r="BE145" s="181">
        <f t="shared" si="24"/>
        <v>0</v>
      </c>
      <c r="BF145" s="181">
        <f t="shared" si="25"/>
        <v>0</v>
      </c>
      <c r="BG145" s="181">
        <f t="shared" si="26"/>
        <v>0</v>
      </c>
      <c r="BH145" s="181">
        <f t="shared" si="27"/>
        <v>0</v>
      </c>
      <c r="BI145" s="181">
        <f t="shared" si="28"/>
        <v>0</v>
      </c>
      <c r="BJ145" s="13" t="s">
        <v>80</v>
      </c>
      <c r="BK145" s="181">
        <f t="shared" si="29"/>
        <v>0</v>
      </c>
      <c r="BL145" s="13" t="s">
        <v>146</v>
      </c>
      <c r="BM145" s="13" t="s">
        <v>1312</v>
      </c>
    </row>
    <row r="146" spans="2:65" s="1" customFormat="1" ht="22.5" customHeight="1">
      <c r="B146" s="30"/>
      <c r="C146" s="170" t="s">
        <v>283</v>
      </c>
      <c r="D146" s="170" t="s">
        <v>141</v>
      </c>
      <c r="E146" s="171" t="s">
        <v>1313</v>
      </c>
      <c r="F146" s="172" t="s">
        <v>1314</v>
      </c>
      <c r="G146" s="173" t="s">
        <v>144</v>
      </c>
      <c r="H146" s="174">
        <v>852.51</v>
      </c>
      <c r="I146" s="175"/>
      <c r="J146" s="176">
        <f t="shared" si="20"/>
        <v>0</v>
      </c>
      <c r="K146" s="172" t="s">
        <v>145</v>
      </c>
      <c r="L146" s="34"/>
      <c r="M146" s="177" t="s">
        <v>20</v>
      </c>
      <c r="N146" s="178" t="s">
        <v>43</v>
      </c>
      <c r="O146" s="56"/>
      <c r="P146" s="179">
        <f t="shared" si="21"/>
        <v>0</v>
      </c>
      <c r="Q146" s="179">
        <v>4.0000000000000003E-5</v>
      </c>
      <c r="R146" s="179">
        <f t="shared" si="22"/>
        <v>3.4100400000000003E-2</v>
      </c>
      <c r="S146" s="179">
        <v>0</v>
      </c>
      <c r="T146" s="180">
        <f t="shared" si="23"/>
        <v>0</v>
      </c>
      <c r="AR146" s="13" t="s">
        <v>146</v>
      </c>
      <c r="AT146" s="13" t="s">
        <v>141</v>
      </c>
      <c r="AU146" s="13" t="s">
        <v>82</v>
      </c>
      <c r="AY146" s="13" t="s">
        <v>138</v>
      </c>
      <c r="BE146" s="181">
        <f t="shared" si="24"/>
        <v>0</v>
      </c>
      <c r="BF146" s="181">
        <f t="shared" si="25"/>
        <v>0</v>
      </c>
      <c r="BG146" s="181">
        <f t="shared" si="26"/>
        <v>0</v>
      </c>
      <c r="BH146" s="181">
        <f t="shared" si="27"/>
        <v>0</v>
      </c>
      <c r="BI146" s="181">
        <f t="shared" si="28"/>
        <v>0</v>
      </c>
      <c r="BJ146" s="13" t="s">
        <v>80</v>
      </c>
      <c r="BK146" s="181">
        <f t="shared" si="29"/>
        <v>0</v>
      </c>
      <c r="BL146" s="13" t="s">
        <v>146</v>
      </c>
      <c r="BM146" s="13" t="s">
        <v>1315</v>
      </c>
    </row>
    <row r="147" spans="2:65" s="1" customFormat="1" ht="22.5" customHeight="1">
      <c r="B147" s="30"/>
      <c r="C147" s="170" t="s">
        <v>291</v>
      </c>
      <c r="D147" s="170" t="s">
        <v>141</v>
      </c>
      <c r="E147" s="171" t="s">
        <v>1316</v>
      </c>
      <c r="F147" s="172" t="s">
        <v>1317</v>
      </c>
      <c r="G147" s="173" t="s">
        <v>192</v>
      </c>
      <c r="H147" s="174">
        <v>1.008</v>
      </c>
      <c r="I147" s="175"/>
      <c r="J147" s="176">
        <f t="shared" si="20"/>
        <v>0</v>
      </c>
      <c r="K147" s="172" t="s">
        <v>145</v>
      </c>
      <c r="L147" s="34"/>
      <c r="M147" s="177" t="s">
        <v>20</v>
      </c>
      <c r="N147" s="178" t="s">
        <v>43</v>
      </c>
      <c r="O147" s="56"/>
      <c r="P147" s="179">
        <f t="shared" si="21"/>
        <v>0</v>
      </c>
      <c r="Q147" s="179">
        <v>0</v>
      </c>
      <c r="R147" s="179">
        <f t="shared" si="22"/>
        <v>0</v>
      </c>
      <c r="S147" s="179">
        <v>1.95</v>
      </c>
      <c r="T147" s="180">
        <f t="shared" si="23"/>
        <v>1.9656</v>
      </c>
      <c r="AR147" s="13" t="s">
        <v>146</v>
      </c>
      <c r="AT147" s="13" t="s">
        <v>141</v>
      </c>
      <c r="AU147" s="13" t="s">
        <v>82</v>
      </c>
      <c r="AY147" s="13" t="s">
        <v>138</v>
      </c>
      <c r="BE147" s="181">
        <f t="shared" si="24"/>
        <v>0</v>
      </c>
      <c r="BF147" s="181">
        <f t="shared" si="25"/>
        <v>0</v>
      </c>
      <c r="BG147" s="181">
        <f t="shared" si="26"/>
        <v>0</v>
      </c>
      <c r="BH147" s="181">
        <f t="shared" si="27"/>
        <v>0</v>
      </c>
      <c r="BI147" s="181">
        <f t="shared" si="28"/>
        <v>0</v>
      </c>
      <c r="BJ147" s="13" t="s">
        <v>80</v>
      </c>
      <c r="BK147" s="181">
        <f t="shared" si="29"/>
        <v>0</v>
      </c>
      <c r="BL147" s="13" t="s">
        <v>146</v>
      </c>
      <c r="BM147" s="13" t="s">
        <v>1318</v>
      </c>
    </row>
    <row r="148" spans="2:65" s="1" customFormat="1" ht="16.5" customHeight="1">
      <c r="B148" s="30"/>
      <c r="C148" s="170" t="s">
        <v>295</v>
      </c>
      <c r="D148" s="170" t="s">
        <v>141</v>
      </c>
      <c r="E148" s="171" t="s">
        <v>1319</v>
      </c>
      <c r="F148" s="172" t="s">
        <v>1320</v>
      </c>
      <c r="G148" s="173" t="s">
        <v>192</v>
      </c>
      <c r="H148" s="174">
        <v>0.54</v>
      </c>
      <c r="I148" s="175"/>
      <c r="J148" s="176">
        <f t="shared" si="20"/>
        <v>0</v>
      </c>
      <c r="K148" s="172" t="s">
        <v>145</v>
      </c>
      <c r="L148" s="34"/>
      <c r="M148" s="177" t="s">
        <v>20</v>
      </c>
      <c r="N148" s="178" t="s">
        <v>43</v>
      </c>
      <c r="O148" s="56"/>
      <c r="P148" s="179">
        <f t="shared" si="21"/>
        <v>0</v>
      </c>
      <c r="Q148" s="179">
        <v>0</v>
      </c>
      <c r="R148" s="179">
        <f t="shared" si="22"/>
        <v>0</v>
      </c>
      <c r="S148" s="179">
        <v>2.2000000000000002</v>
      </c>
      <c r="T148" s="180">
        <f t="shared" si="23"/>
        <v>1.1880000000000002</v>
      </c>
      <c r="AR148" s="13" t="s">
        <v>146</v>
      </c>
      <c r="AT148" s="13" t="s">
        <v>141</v>
      </c>
      <c r="AU148" s="13" t="s">
        <v>82</v>
      </c>
      <c r="AY148" s="13" t="s">
        <v>138</v>
      </c>
      <c r="BE148" s="181">
        <f t="shared" si="24"/>
        <v>0</v>
      </c>
      <c r="BF148" s="181">
        <f t="shared" si="25"/>
        <v>0</v>
      </c>
      <c r="BG148" s="181">
        <f t="shared" si="26"/>
        <v>0</v>
      </c>
      <c r="BH148" s="181">
        <f t="shared" si="27"/>
        <v>0</v>
      </c>
      <c r="BI148" s="181">
        <f t="shared" si="28"/>
        <v>0</v>
      </c>
      <c r="BJ148" s="13" t="s">
        <v>80</v>
      </c>
      <c r="BK148" s="181">
        <f t="shared" si="29"/>
        <v>0</v>
      </c>
      <c r="BL148" s="13" t="s">
        <v>146</v>
      </c>
      <c r="BM148" s="13" t="s">
        <v>1321</v>
      </c>
    </row>
    <row r="149" spans="2:65" s="1" customFormat="1" ht="22.5" customHeight="1">
      <c r="B149" s="30"/>
      <c r="C149" s="170" t="s">
        <v>299</v>
      </c>
      <c r="D149" s="170" t="s">
        <v>141</v>
      </c>
      <c r="E149" s="171" t="s">
        <v>1322</v>
      </c>
      <c r="F149" s="172" t="s">
        <v>1323</v>
      </c>
      <c r="G149" s="173" t="s">
        <v>209</v>
      </c>
      <c r="H149" s="174">
        <v>3.625</v>
      </c>
      <c r="I149" s="175"/>
      <c r="J149" s="176">
        <f t="shared" si="20"/>
        <v>0</v>
      </c>
      <c r="K149" s="172" t="s">
        <v>145</v>
      </c>
      <c r="L149" s="34"/>
      <c r="M149" s="177" t="s">
        <v>20</v>
      </c>
      <c r="N149" s="178" t="s">
        <v>43</v>
      </c>
      <c r="O149" s="56"/>
      <c r="P149" s="179">
        <f t="shared" si="21"/>
        <v>0</v>
      </c>
      <c r="Q149" s="179">
        <v>0</v>
      </c>
      <c r="R149" s="179">
        <f t="shared" si="22"/>
        <v>0</v>
      </c>
      <c r="S149" s="179">
        <v>6.6299999999999998E-2</v>
      </c>
      <c r="T149" s="180">
        <f t="shared" si="23"/>
        <v>0.24033749999999998</v>
      </c>
      <c r="AR149" s="13" t="s">
        <v>201</v>
      </c>
      <c r="AT149" s="13" t="s">
        <v>141</v>
      </c>
      <c r="AU149" s="13" t="s">
        <v>82</v>
      </c>
      <c r="AY149" s="13" t="s">
        <v>138</v>
      </c>
      <c r="BE149" s="181">
        <f t="shared" si="24"/>
        <v>0</v>
      </c>
      <c r="BF149" s="181">
        <f t="shared" si="25"/>
        <v>0</v>
      </c>
      <c r="BG149" s="181">
        <f t="shared" si="26"/>
        <v>0</v>
      </c>
      <c r="BH149" s="181">
        <f t="shared" si="27"/>
        <v>0</v>
      </c>
      <c r="BI149" s="181">
        <f t="shared" si="28"/>
        <v>0</v>
      </c>
      <c r="BJ149" s="13" t="s">
        <v>80</v>
      </c>
      <c r="BK149" s="181">
        <f t="shared" si="29"/>
        <v>0</v>
      </c>
      <c r="BL149" s="13" t="s">
        <v>201</v>
      </c>
      <c r="BM149" s="13" t="s">
        <v>1324</v>
      </c>
    </row>
    <row r="150" spans="2:65" s="1" customFormat="1" ht="22.5" customHeight="1">
      <c r="B150" s="30"/>
      <c r="C150" s="170" t="s">
        <v>305</v>
      </c>
      <c r="D150" s="170" t="s">
        <v>141</v>
      </c>
      <c r="E150" s="171" t="s">
        <v>1325</v>
      </c>
      <c r="F150" s="172" t="s">
        <v>1326</v>
      </c>
      <c r="G150" s="173" t="s">
        <v>209</v>
      </c>
      <c r="H150" s="174">
        <v>68.400000000000006</v>
      </c>
      <c r="I150" s="175"/>
      <c r="J150" s="176">
        <f t="shared" si="20"/>
        <v>0</v>
      </c>
      <c r="K150" s="172" t="s">
        <v>145</v>
      </c>
      <c r="L150" s="34"/>
      <c r="M150" s="177" t="s">
        <v>20</v>
      </c>
      <c r="N150" s="178" t="s">
        <v>43</v>
      </c>
      <c r="O150" s="56"/>
      <c r="P150" s="179">
        <f t="shared" si="21"/>
        <v>0</v>
      </c>
      <c r="Q150" s="179">
        <v>0</v>
      </c>
      <c r="R150" s="179">
        <f t="shared" si="22"/>
        <v>0</v>
      </c>
      <c r="S150" s="179">
        <v>8.2299999999999998E-2</v>
      </c>
      <c r="T150" s="180">
        <f t="shared" si="23"/>
        <v>5.6293200000000008</v>
      </c>
      <c r="AR150" s="13" t="s">
        <v>201</v>
      </c>
      <c r="AT150" s="13" t="s">
        <v>141</v>
      </c>
      <c r="AU150" s="13" t="s">
        <v>82</v>
      </c>
      <c r="AY150" s="13" t="s">
        <v>138</v>
      </c>
      <c r="BE150" s="181">
        <f t="shared" si="24"/>
        <v>0</v>
      </c>
      <c r="BF150" s="181">
        <f t="shared" si="25"/>
        <v>0</v>
      </c>
      <c r="BG150" s="181">
        <f t="shared" si="26"/>
        <v>0</v>
      </c>
      <c r="BH150" s="181">
        <f t="shared" si="27"/>
        <v>0</v>
      </c>
      <c r="BI150" s="181">
        <f t="shared" si="28"/>
        <v>0</v>
      </c>
      <c r="BJ150" s="13" t="s">
        <v>80</v>
      </c>
      <c r="BK150" s="181">
        <f t="shared" si="29"/>
        <v>0</v>
      </c>
      <c r="BL150" s="13" t="s">
        <v>201</v>
      </c>
      <c r="BM150" s="13" t="s">
        <v>1327</v>
      </c>
    </row>
    <row r="151" spans="2:65" s="1" customFormat="1" ht="22.5" customHeight="1">
      <c r="B151" s="30"/>
      <c r="C151" s="170" t="s">
        <v>309</v>
      </c>
      <c r="D151" s="170" t="s">
        <v>141</v>
      </c>
      <c r="E151" s="171" t="s">
        <v>1328</v>
      </c>
      <c r="F151" s="172" t="s">
        <v>1329</v>
      </c>
      <c r="G151" s="173" t="s">
        <v>144</v>
      </c>
      <c r="H151" s="174">
        <v>122.4</v>
      </c>
      <c r="I151" s="175"/>
      <c r="J151" s="176">
        <f t="shared" si="20"/>
        <v>0</v>
      </c>
      <c r="K151" s="172" t="s">
        <v>145</v>
      </c>
      <c r="L151" s="34"/>
      <c r="M151" s="177" t="s">
        <v>20</v>
      </c>
      <c r="N151" s="178" t="s">
        <v>43</v>
      </c>
      <c r="O151" s="56"/>
      <c r="P151" s="179">
        <f t="shared" si="21"/>
        <v>0</v>
      </c>
      <c r="Q151" s="179">
        <v>0</v>
      </c>
      <c r="R151" s="179">
        <f t="shared" si="22"/>
        <v>0</v>
      </c>
      <c r="S151" s="179">
        <v>6.0999999999999999E-2</v>
      </c>
      <c r="T151" s="180">
        <f t="shared" si="23"/>
        <v>7.4664000000000001</v>
      </c>
      <c r="AR151" s="13" t="s">
        <v>146</v>
      </c>
      <c r="AT151" s="13" t="s">
        <v>141</v>
      </c>
      <c r="AU151" s="13" t="s">
        <v>82</v>
      </c>
      <c r="AY151" s="13" t="s">
        <v>138</v>
      </c>
      <c r="BE151" s="181">
        <f t="shared" si="24"/>
        <v>0</v>
      </c>
      <c r="BF151" s="181">
        <f t="shared" si="25"/>
        <v>0</v>
      </c>
      <c r="BG151" s="181">
        <f t="shared" si="26"/>
        <v>0</v>
      </c>
      <c r="BH151" s="181">
        <f t="shared" si="27"/>
        <v>0</v>
      </c>
      <c r="BI151" s="181">
        <f t="shared" si="28"/>
        <v>0</v>
      </c>
      <c r="BJ151" s="13" t="s">
        <v>80</v>
      </c>
      <c r="BK151" s="181">
        <f t="shared" si="29"/>
        <v>0</v>
      </c>
      <c r="BL151" s="13" t="s">
        <v>146</v>
      </c>
      <c r="BM151" s="13" t="s">
        <v>1330</v>
      </c>
    </row>
    <row r="152" spans="2:65" s="1" customFormat="1" ht="16.5" customHeight="1">
      <c r="B152" s="30"/>
      <c r="C152" s="170" t="s">
        <v>314</v>
      </c>
      <c r="D152" s="170" t="s">
        <v>141</v>
      </c>
      <c r="E152" s="171" t="s">
        <v>1331</v>
      </c>
      <c r="F152" s="172" t="s">
        <v>1332</v>
      </c>
      <c r="G152" s="173" t="s">
        <v>144</v>
      </c>
      <c r="H152" s="174">
        <v>1</v>
      </c>
      <c r="I152" s="175"/>
      <c r="J152" s="176">
        <f t="shared" si="20"/>
        <v>0</v>
      </c>
      <c r="K152" s="172" t="s">
        <v>145</v>
      </c>
      <c r="L152" s="34"/>
      <c r="M152" s="177" t="s">
        <v>20</v>
      </c>
      <c r="N152" s="178" t="s">
        <v>43</v>
      </c>
      <c r="O152" s="56"/>
      <c r="P152" s="179">
        <f t="shared" si="21"/>
        <v>0</v>
      </c>
      <c r="Q152" s="179">
        <v>0</v>
      </c>
      <c r="R152" s="179">
        <f t="shared" si="22"/>
        <v>0</v>
      </c>
      <c r="S152" s="179">
        <v>7.5999999999999998E-2</v>
      </c>
      <c r="T152" s="180">
        <f t="shared" si="23"/>
        <v>7.5999999999999998E-2</v>
      </c>
      <c r="AR152" s="13" t="s">
        <v>146</v>
      </c>
      <c r="AT152" s="13" t="s">
        <v>141</v>
      </c>
      <c r="AU152" s="13" t="s">
        <v>82</v>
      </c>
      <c r="AY152" s="13" t="s">
        <v>138</v>
      </c>
      <c r="BE152" s="181">
        <f t="shared" si="24"/>
        <v>0</v>
      </c>
      <c r="BF152" s="181">
        <f t="shared" si="25"/>
        <v>0</v>
      </c>
      <c r="BG152" s="181">
        <f t="shared" si="26"/>
        <v>0</v>
      </c>
      <c r="BH152" s="181">
        <f t="shared" si="27"/>
        <v>0</v>
      </c>
      <c r="BI152" s="181">
        <f t="shared" si="28"/>
        <v>0</v>
      </c>
      <c r="BJ152" s="13" t="s">
        <v>80</v>
      </c>
      <c r="BK152" s="181">
        <f t="shared" si="29"/>
        <v>0</v>
      </c>
      <c r="BL152" s="13" t="s">
        <v>146</v>
      </c>
      <c r="BM152" s="13" t="s">
        <v>1333</v>
      </c>
    </row>
    <row r="153" spans="2:65" s="1" customFormat="1" ht="22.5" customHeight="1">
      <c r="B153" s="30"/>
      <c r="C153" s="170" t="s">
        <v>318</v>
      </c>
      <c r="D153" s="170" t="s">
        <v>141</v>
      </c>
      <c r="E153" s="171" t="s">
        <v>1334</v>
      </c>
      <c r="F153" s="172" t="s">
        <v>1335</v>
      </c>
      <c r="G153" s="173" t="s">
        <v>144</v>
      </c>
      <c r="H153" s="174">
        <v>26.4</v>
      </c>
      <c r="I153" s="175"/>
      <c r="J153" s="176">
        <f t="shared" si="20"/>
        <v>0</v>
      </c>
      <c r="K153" s="172" t="s">
        <v>145</v>
      </c>
      <c r="L153" s="34"/>
      <c r="M153" s="177" t="s">
        <v>20</v>
      </c>
      <c r="N153" s="178" t="s">
        <v>43</v>
      </c>
      <c r="O153" s="56"/>
      <c r="P153" s="179">
        <f t="shared" si="21"/>
        <v>0</v>
      </c>
      <c r="Q153" s="179">
        <v>0</v>
      </c>
      <c r="R153" s="179">
        <f t="shared" si="22"/>
        <v>0</v>
      </c>
      <c r="S153" s="179">
        <v>6.6000000000000003E-2</v>
      </c>
      <c r="T153" s="180">
        <f t="shared" si="23"/>
        <v>1.7423999999999999</v>
      </c>
      <c r="AR153" s="13" t="s">
        <v>146</v>
      </c>
      <c r="AT153" s="13" t="s">
        <v>141</v>
      </c>
      <c r="AU153" s="13" t="s">
        <v>82</v>
      </c>
      <c r="AY153" s="13" t="s">
        <v>138</v>
      </c>
      <c r="BE153" s="181">
        <f t="shared" si="24"/>
        <v>0</v>
      </c>
      <c r="BF153" s="181">
        <f t="shared" si="25"/>
        <v>0</v>
      </c>
      <c r="BG153" s="181">
        <f t="shared" si="26"/>
        <v>0</v>
      </c>
      <c r="BH153" s="181">
        <f t="shared" si="27"/>
        <v>0</v>
      </c>
      <c r="BI153" s="181">
        <f t="shared" si="28"/>
        <v>0</v>
      </c>
      <c r="BJ153" s="13" t="s">
        <v>80</v>
      </c>
      <c r="BK153" s="181">
        <f t="shared" si="29"/>
        <v>0</v>
      </c>
      <c r="BL153" s="13" t="s">
        <v>146</v>
      </c>
      <c r="BM153" s="13" t="s">
        <v>1336</v>
      </c>
    </row>
    <row r="154" spans="2:65" s="1" customFormat="1" ht="16.5" customHeight="1">
      <c r="B154" s="30"/>
      <c r="C154" s="170" t="s">
        <v>322</v>
      </c>
      <c r="D154" s="170" t="s">
        <v>141</v>
      </c>
      <c r="E154" s="171" t="s">
        <v>1337</v>
      </c>
      <c r="F154" s="172" t="s">
        <v>1338</v>
      </c>
      <c r="G154" s="173" t="s">
        <v>366</v>
      </c>
      <c r="H154" s="174">
        <v>1</v>
      </c>
      <c r="I154" s="175"/>
      <c r="J154" s="176">
        <f t="shared" si="20"/>
        <v>0</v>
      </c>
      <c r="K154" s="172" t="s">
        <v>145</v>
      </c>
      <c r="L154" s="34"/>
      <c r="M154" s="177" t="s">
        <v>20</v>
      </c>
      <c r="N154" s="178" t="s">
        <v>43</v>
      </c>
      <c r="O154" s="56"/>
      <c r="P154" s="179">
        <f t="shared" si="21"/>
        <v>0</v>
      </c>
      <c r="Q154" s="179">
        <v>0</v>
      </c>
      <c r="R154" s="179">
        <f t="shared" si="22"/>
        <v>0</v>
      </c>
      <c r="S154" s="179">
        <v>1.2999999999999999E-2</v>
      </c>
      <c r="T154" s="180">
        <f t="shared" si="23"/>
        <v>1.2999999999999999E-2</v>
      </c>
      <c r="AR154" s="13" t="s">
        <v>146</v>
      </c>
      <c r="AT154" s="13" t="s">
        <v>141</v>
      </c>
      <c r="AU154" s="13" t="s">
        <v>82</v>
      </c>
      <c r="AY154" s="13" t="s">
        <v>138</v>
      </c>
      <c r="BE154" s="181">
        <f t="shared" si="24"/>
        <v>0</v>
      </c>
      <c r="BF154" s="181">
        <f t="shared" si="25"/>
        <v>0</v>
      </c>
      <c r="BG154" s="181">
        <f t="shared" si="26"/>
        <v>0</v>
      </c>
      <c r="BH154" s="181">
        <f t="shared" si="27"/>
        <v>0</v>
      </c>
      <c r="BI154" s="181">
        <f t="shared" si="28"/>
        <v>0</v>
      </c>
      <c r="BJ154" s="13" t="s">
        <v>80</v>
      </c>
      <c r="BK154" s="181">
        <f t="shared" si="29"/>
        <v>0</v>
      </c>
      <c r="BL154" s="13" t="s">
        <v>146</v>
      </c>
      <c r="BM154" s="13" t="s">
        <v>1339</v>
      </c>
    </row>
    <row r="155" spans="2:65" s="1" customFormat="1" ht="16.5" customHeight="1">
      <c r="B155" s="30"/>
      <c r="C155" s="170" t="s">
        <v>326</v>
      </c>
      <c r="D155" s="170" t="s">
        <v>141</v>
      </c>
      <c r="E155" s="171" t="s">
        <v>1340</v>
      </c>
      <c r="F155" s="172" t="s">
        <v>1341</v>
      </c>
      <c r="G155" s="173" t="s">
        <v>366</v>
      </c>
      <c r="H155" s="174">
        <v>3</v>
      </c>
      <c r="I155" s="175"/>
      <c r="J155" s="176">
        <f t="shared" si="20"/>
        <v>0</v>
      </c>
      <c r="K155" s="172" t="s">
        <v>145</v>
      </c>
      <c r="L155" s="34"/>
      <c r="M155" s="177" t="s">
        <v>20</v>
      </c>
      <c r="N155" s="178" t="s">
        <v>43</v>
      </c>
      <c r="O155" s="56"/>
      <c r="P155" s="179">
        <f t="shared" si="21"/>
        <v>0</v>
      </c>
      <c r="Q155" s="179">
        <v>0</v>
      </c>
      <c r="R155" s="179">
        <f t="shared" si="22"/>
        <v>0</v>
      </c>
      <c r="S155" s="179">
        <v>0.16500000000000001</v>
      </c>
      <c r="T155" s="180">
        <f t="shared" si="23"/>
        <v>0.495</v>
      </c>
      <c r="AR155" s="13" t="s">
        <v>146</v>
      </c>
      <c r="AT155" s="13" t="s">
        <v>141</v>
      </c>
      <c r="AU155" s="13" t="s">
        <v>82</v>
      </c>
      <c r="AY155" s="13" t="s">
        <v>138</v>
      </c>
      <c r="BE155" s="181">
        <f t="shared" si="24"/>
        <v>0</v>
      </c>
      <c r="BF155" s="181">
        <f t="shared" si="25"/>
        <v>0</v>
      </c>
      <c r="BG155" s="181">
        <f t="shared" si="26"/>
        <v>0</v>
      </c>
      <c r="BH155" s="181">
        <f t="shared" si="27"/>
        <v>0</v>
      </c>
      <c r="BI155" s="181">
        <f t="shared" si="28"/>
        <v>0</v>
      </c>
      <c r="BJ155" s="13" t="s">
        <v>80</v>
      </c>
      <c r="BK155" s="181">
        <f t="shared" si="29"/>
        <v>0</v>
      </c>
      <c r="BL155" s="13" t="s">
        <v>146</v>
      </c>
      <c r="BM155" s="13" t="s">
        <v>1342</v>
      </c>
    </row>
    <row r="156" spans="2:65" s="1" customFormat="1" ht="22.5" customHeight="1">
      <c r="B156" s="30"/>
      <c r="C156" s="170" t="s">
        <v>330</v>
      </c>
      <c r="D156" s="170" t="s">
        <v>141</v>
      </c>
      <c r="E156" s="171" t="s">
        <v>251</v>
      </c>
      <c r="F156" s="172" t="s">
        <v>252</v>
      </c>
      <c r="G156" s="173" t="s">
        <v>144</v>
      </c>
      <c r="H156" s="174">
        <v>29.452999999999999</v>
      </c>
      <c r="I156" s="175"/>
      <c r="J156" s="176">
        <f t="shared" si="20"/>
        <v>0</v>
      </c>
      <c r="K156" s="172" t="s">
        <v>145</v>
      </c>
      <c r="L156" s="34"/>
      <c r="M156" s="177" t="s">
        <v>20</v>
      </c>
      <c r="N156" s="178" t="s">
        <v>43</v>
      </c>
      <c r="O156" s="56"/>
      <c r="P156" s="179">
        <f t="shared" si="21"/>
        <v>0</v>
      </c>
      <c r="Q156" s="179">
        <v>0</v>
      </c>
      <c r="R156" s="179">
        <f t="shared" si="22"/>
        <v>0</v>
      </c>
      <c r="S156" s="179">
        <v>8.8999999999999996E-2</v>
      </c>
      <c r="T156" s="180">
        <f t="shared" si="23"/>
        <v>2.6213169999999999</v>
      </c>
      <c r="AR156" s="13" t="s">
        <v>146</v>
      </c>
      <c r="AT156" s="13" t="s">
        <v>141</v>
      </c>
      <c r="AU156" s="13" t="s">
        <v>82</v>
      </c>
      <c r="AY156" s="13" t="s">
        <v>138</v>
      </c>
      <c r="BE156" s="181">
        <f t="shared" si="24"/>
        <v>0</v>
      </c>
      <c r="BF156" s="181">
        <f t="shared" si="25"/>
        <v>0</v>
      </c>
      <c r="BG156" s="181">
        <f t="shared" si="26"/>
        <v>0</v>
      </c>
      <c r="BH156" s="181">
        <f t="shared" si="27"/>
        <v>0</v>
      </c>
      <c r="BI156" s="181">
        <f t="shared" si="28"/>
        <v>0</v>
      </c>
      <c r="BJ156" s="13" t="s">
        <v>80</v>
      </c>
      <c r="BK156" s="181">
        <f t="shared" si="29"/>
        <v>0</v>
      </c>
      <c r="BL156" s="13" t="s">
        <v>146</v>
      </c>
      <c r="BM156" s="13" t="s">
        <v>1343</v>
      </c>
    </row>
    <row r="157" spans="2:65" s="10" customFormat="1" ht="20.85" customHeight="1">
      <c r="B157" s="154"/>
      <c r="C157" s="155"/>
      <c r="D157" s="156" t="s">
        <v>71</v>
      </c>
      <c r="E157" s="168" t="s">
        <v>254</v>
      </c>
      <c r="F157" s="168" t="s">
        <v>255</v>
      </c>
      <c r="G157" s="155"/>
      <c r="H157" s="155"/>
      <c r="I157" s="158"/>
      <c r="J157" s="169">
        <f>BK157</f>
        <v>0</v>
      </c>
      <c r="K157" s="155"/>
      <c r="L157" s="160"/>
      <c r="M157" s="161"/>
      <c r="N157" s="162"/>
      <c r="O157" s="162"/>
      <c r="P157" s="163">
        <f>SUM(P158:P159)</f>
        <v>0</v>
      </c>
      <c r="Q157" s="162"/>
      <c r="R157" s="163">
        <f>SUM(R158:R159)</f>
        <v>0</v>
      </c>
      <c r="S157" s="162"/>
      <c r="T157" s="164">
        <f>SUM(T158:T159)</f>
        <v>0</v>
      </c>
      <c r="AR157" s="165" t="s">
        <v>80</v>
      </c>
      <c r="AT157" s="166" t="s">
        <v>71</v>
      </c>
      <c r="AU157" s="166" t="s">
        <v>82</v>
      </c>
      <c r="AY157" s="165" t="s">
        <v>138</v>
      </c>
      <c r="BK157" s="167">
        <f>SUM(BK158:BK159)</f>
        <v>0</v>
      </c>
    </row>
    <row r="158" spans="2:65" s="1" customFormat="1" ht="22.5" customHeight="1">
      <c r="B158" s="30"/>
      <c r="C158" s="170" t="s">
        <v>337</v>
      </c>
      <c r="D158" s="170" t="s">
        <v>141</v>
      </c>
      <c r="E158" s="171" t="s">
        <v>257</v>
      </c>
      <c r="F158" s="172" t="s">
        <v>258</v>
      </c>
      <c r="G158" s="173" t="s">
        <v>259</v>
      </c>
      <c r="H158" s="174">
        <v>24.091000000000001</v>
      </c>
      <c r="I158" s="175"/>
      <c r="J158" s="176">
        <f>ROUND(I158*H158,2)</f>
        <v>0</v>
      </c>
      <c r="K158" s="172" t="s">
        <v>145</v>
      </c>
      <c r="L158" s="34"/>
      <c r="M158" s="177" t="s">
        <v>20</v>
      </c>
      <c r="N158" s="178" t="s">
        <v>43</v>
      </c>
      <c r="O158" s="56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13" t="s">
        <v>146</v>
      </c>
      <c r="AT158" s="13" t="s">
        <v>141</v>
      </c>
      <c r="AU158" s="13" t="s">
        <v>151</v>
      </c>
      <c r="AY158" s="13" t="s">
        <v>138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3" t="s">
        <v>80</v>
      </c>
      <c r="BK158" s="181">
        <f>ROUND(I158*H158,2)</f>
        <v>0</v>
      </c>
      <c r="BL158" s="13" t="s">
        <v>146</v>
      </c>
      <c r="BM158" s="13" t="s">
        <v>1344</v>
      </c>
    </row>
    <row r="159" spans="2:65" s="1" customFormat="1" ht="16.5" customHeight="1">
      <c r="B159" s="30"/>
      <c r="C159" s="170" t="s">
        <v>341</v>
      </c>
      <c r="D159" s="170" t="s">
        <v>141</v>
      </c>
      <c r="E159" s="171" t="s">
        <v>262</v>
      </c>
      <c r="F159" s="172" t="s">
        <v>263</v>
      </c>
      <c r="G159" s="173" t="s">
        <v>259</v>
      </c>
      <c r="H159" s="174">
        <v>2.7</v>
      </c>
      <c r="I159" s="175"/>
      <c r="J159" s="176">
        <f>ROUND(I159*H159,2)</f>
        <v>0</v>
      </c>
      <c r="K159" s="172" t="s">
        <v>20</v>
      </c>
      <c r="L159" s="34"/>
      <c r="M159" s="177" t="s">
        <v>20</v>
      </c>
      <c r="N159" s="178" t="s">
        <v>43</v>
      </c>
      <c r="O159" s="56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13" t="s">
        <v>146</v>
      </c>
      <c r="AT159" s="13" t="s">
        <v>141</v>
      </c>
      <c r="AU159" s="13" t="s">
        <v>151</v>
      </c>
      <c r="AY159" s="13" t="s">
        <v>138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3" t="s">
        <v>80</v>
      </c>
      <c r="BK159" s="181">
        <f>ROUND(I159*H159,2)</f>
        <v>0</v>
      </c>
      <c r="BL159" s="13" t="s">
        <v>146</v>
      </c>
      <c r="BM159" s="13" t="s">
        <v>1345</v>
      </c>
    </row>
    <row r="160" spans="2:65" s="10" customFormat="1" ht="22.9" customHeight="1">
      <c r="B160" s="154"/>
      <c r="C160" s="155"/>
      <c r="D160" s="156" t="s">
        <v>71</v>
      </c>
      <c r="E160" s="168" t="s">
        <v>265</v>
      </c>
      <c r="F160" s="168" t="s">
        <v>266</v>
      </c>
      <c r="G160" s="155"/>
      <c r="H160" s="155"/>
      <c r="I160" s="158"/>
      <c r="J160" s="169">
        <f>BK160</f>
        <v>0</v>
      </c>
      <c r="K160" s="155"/>
      <c r="L160" s="160"/>
      <c r="M160" s="161"/>
      <c r="N160" s="162"/>
      <c r="O160" s="162"/>
      <c r="P160" s="163">
        <f>SUM(P161:P165)</f>
        <v>0</v>
      </c>
      <c r="Q160" s="162"/>
      <c r="R160" s="163">
        <f>SUM(R161:R165)</f>
        <v>0</v>
      </c>
      <c r="S160" s="162"/>
      <c r="T160" s="164">
        <f>SUM(T161:T165)</f>
        <v>0</v>
      </c>
      <c r="AR160" s="165" t="s">
        <v>80</v>
      </c>
      <c r="AT160" s="166" t="s">
        <v>71</v>
      </c>
      <c r="AU160" s="166" t="s">
        <v>80</v>
      </c>
      <c r="AY160" s="165" t="s">
        <v>138</v>
      </c>
      <c r="BK160" s="167">
        <f>SUM(BK161:BK165)</f>
        <v>0</v>
      </c>
    </row>
    <row r="161" spans="2:65" s="1" customFormat="1" ht="22.5" customHeight="1">
      <c r="B161" s="30"/>
      <c r="C161" s="170" t="s">
        <v>345</v>
      </c>
      <c r="D161" s="170" t="s">
        <v>141</v>
      </c>
      <c r="E161" s="171" t="s">
        <v>268</v>
      </c>
      <c r="F161" s="172" t="s">
        <v>269</v>
      </c>
      <c r="G161" s="173" t="s">
        <v>259</v>
      </c>
      <c r="H161" s="174">
        <v>26.216000000000001</v>
      </c>
      <c r="I161" s="175"/>
      <c r="J161" s="176">
        <f>ROUND(I161*H161,2)</f>
        <v>0</v>
      </c>
      <c r="K161" s="172" t="s">
        <v>145</v>
      </c>
      <c r="L161" s="34"/>
      <c r="M161" s="177" t="s">
        <v>20</v>
      </c>
      <c r="N161" s="178" t="s">
        <v>43</v>
      </c>
      <c r="O161" s="56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13" t="s">
        <v>146</v>
      </c>
      <c r="AT161" s="13" t="s">
        <v>141</v>
      </c>
      <c r="AU161" s="13" t="s">
        <v>82</v>
      </c>
      <c r="AY161" s="13" t="s">
        <v>138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3" t="s">
        <v>80</v>
      </c>
      <c r="BK161" s="181">
        <f>ROUND(I161*H161,2)</f>
        <v>0</v>
      </c>
      <c r="BL161" s="13" t="s">
        <v>146</v>
      </c>
      <c r="BM161" s="13" t="s">
        <v>1346</v>
      </c>
    </row>
    <row r="162" spans="2:65" s="1" customFormat="1" ht="22.5" customHeight="1">
      <c r="B162" s="30"/>
      <c r="C162" s="170" t="s">
        <v>349</v>
      </c>
      <c r="D162" s="170" t="s">
        <v>141</v>
      </c>
      <c r="E162" s="171" t="s">
        <v>272</v>
      </c>
      <c r="F162" s="172" t="s">
        <v>273</v>
      </c>
      <c r="G162" s="173" t="s">
        <v>259</v>
      </c>
      <c r="H162" s="174">
        <v>122.274</v>
      </c>
      <c r="I162" s="175"/>
      <c r="J162" s="176">
        <f>ROUND(I162*H162,2)</f>
        <v>0</v>
      </c>
      <c r="K162" s="172" t="s">
        <v>145</v>
      </c>
      <c r="L162" s="34"/>
      <c r="M162" s="177" t="s">
        <v>20</v>
      </c>
      <c r="N162" s="178" t="s">
        <v>43</v>
      </c>
      <c r="O162" s="56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13" t="s">
        <v>146</v>
      </c>
      <c r="AT162" s="13" t="s">
        <v>141</v>
      </c>
      <c r="AU162" s="13" t="s">
        <v>82</v>
      </c>
      <c r="AY162" s="13" t="s">
        <v>138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3" t="s">
        <v>80</v>
      </c>
      <c r="BK162" s="181">
        <f>ROUND(I162*H162,2)</f>
        <v>0</v>
      </c>
      <c r="BL162" s="13" t="s">
        <v>146</v>
      </c>
      <c r="BM162" s="13" t="s">
        <v>1347</v>
      </c>
    </row>
    <row r="163" spans="2:65" s="1" customFormat="1" ht="16.5" customHeight="1">
      <c r="B163" s="30"/>
      <c r="C163" s="170" t="s">
        <v>353</v>
      </c>
      <c r="D163" s="170" t="s">
        <v>141</v>
      </c>
      <c r="E163" s="171" t="s">
        <v>276</v>
      </c>
      <c r="F163" s="172" t="s">
        <v>277</v>
      </c>
      <c r="G163" s="173" t="s">
        <v>259</v>
      </c>
      <c r="H163" s="174">
        <v>26.216000000000001</v>
      </c>
      <c r="I163" s="175"/>
      <c r="J163" s="176">
        <f>ROUND(I163*H163,2)</f>
        <v>0</v>
      </c>
      <c r="K163" s="172" t="s">
        <v>145</v>
      </c>
      <c r="L163" s="34"/>
      <c r="M163" s="177" t="s">
        <v>20</v>
      </c>
      <c r="N163" s="178" t="s">
        <v>43</v>
      </c>
      <c r="O163" s="56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13" t="s">
        <v>146</v>
      </c>
      <c r="AT163" s="13" t="s">
        <v>141</v>
      </c>
      <c r="AU163" s="13" t="s">
        <v>82</v>
      </c>
      <c r="AY163" s="13" t="s">
        <v>138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3" t="s">
        <v>80</v>
      </c>
      <c r="BK163" s="181">
        <f>ROUND(I163*H163,2)</f>
        <v>0</v>
      </c>
      <c r="BL163" s="13" t="s">
        <v>146</v>
      </c>
      <c r="BM163" s="13" t="s">
        <v>1348</v>
      </c>
    </row>
    <row r="164" spans="2:65" s="1" customFormat="1" ht="22.5" customHeight="1">
      <c r="B164" s="30"/>
      <c r="C164" s="170" t="s">
        <v>357</v>
      </c>
      <c r="D164" s="170" t="s">
        <v>141</v>
      </c>
      <c r="E164" s="171" t="s">
        <v>280</v>
      </c>
      <c r="F164" s="172" t="s">
        <v>281</v>
      </c>
      <c r="G164" s="173" t="s">
        <v>259</v>
      </c>
      <c r="H164" s="174">
        <v>101.895</v>
      </c>
      <c r="I164" s="175"/>
      <c r="J164" s="176">
        <f>ROUND(I164*H164,2)</f>
        <v>0</v>
      </c>
      <c r="K164" s="172" t="s">
        <v>145</v>
      </c>
      <c r="L164" s="34"/>
      <c r="M164" s="177" t="s">
        <v>20</v>
      </c>
      <c r="N164" s="178" t="s">
        <v>43</v>
      </c>
      <c r="O164" s="56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13" t="s">
        <v>146</v>
      </c>
      <c r="AT164" s="13" t="s">
        <v>141</v>
      </c>
      <c r="AU164" s="13" t="s">
        <v>82</v>
      </c>
      <c r="AY164" s="13" t="s">
        <v>138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3" t="s">
        <v>80</v>
      </c>
      <c r="BK164" s="181">
        <f>ROUND(I164*H164,2)</f>
        <v>0</v>
      </c>
      <c r="BL164" s="13" t="s">
        <v>146</v>
      </c>
      <c r="BM164" s="13" t="s">
        <v>1349</v>
      </c>
    </row>
    <row r="165" spans="2:65" s="1" customFormat="1" ht="22.5" customHeight="1">
      <c r="B165" s="30"/>
      <c r="C165" s="170" t="s">
        <v>363</v>
      </c>
      <c r="D165" s="170" t="s">
        <v>141</v>
      </c>
      <c r="E165" s="171" t="s">
        <v>284</v>
      </c>
      <c r="F165" s="172" t="s">
        <v>285</v>
      </c>
      <c r="G165" s="173" t="s">
        <v>259</v>
      </c>
      <c r="H165" s="174">
        <v>20.379000000000001</v>
      </c>
      <c r="I165" s="175"/>
      <c r="J165" s="176">
        <f>ROUND(I165*H165,2)</f>
        <v>0</v>
      </c>
      <c r="K165" s="172" t="s">
        <v>145</v>
      </c>
      <c r="L165" s="34"/>
      <c r="M165" s="177" t="s">
        <v>20</v>
      </c>
      <c r="N165" s="178" t="s">
        <v>43</v>
      </c>
      <c r="O165" s="56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13" t="s">
        <v>146</v>
      </c>
      <c r="AT165" s="13" t="s">
        <v>141</v>
      </c>
      <c r="AU165" s="13" t="s">
        <v>82</v>
      </c>
      <c r="AY165" s="13" t="s">
        <v>138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3" t="s">
        <v>80</v>
      </c>
      <c r="BK165" s="181">
        <f>ROUND(I165*H165,2)</f>
        <v>0</v>
      </c>
      <c r="BL165" s="13" t="s">
        <v>146</v>
      </c>
      <c r="BM165" s="13" t="s">
        <v>1350</v>
      </c>
    </row>
    <row r="166" spans="2:65" s="10" customFormat="1" ht="25.9" customHeight="1">
      <c r="B166" s="154"/>
      <c r="C166" s="155"/>
      <c r="D166" s="156" t="s">
        <v>71</v>
      </c>
      <c r="E166" s="157" t="s">
        <v>287</v>
      </c>
      <c r="F166" s="157" t="s">
        <v>288</v>
      </c>
      <c r="G166" s="155"/>
      <c r="H166" s="155"/>
      <c r="I166" s="158"/>
      <c r="J166" s="159">
        <f>BK166</f>
        <v>0</v>
      </c>
      <c r="K166" s="155"/>
      <c r="L166" s="160"/>
      <c r="M166" s="161"/>
      <c r="N166" s="162"/>
      <c r="O166" s="162"/>
      <c r="P166" s="163">
        <f>P167+P175+P184+P190+P200+P222+P256+P265+P273+P287+P293+P301+P307+P315</f>
        <v>0</v>
      </c>
      <c r="Q166" s="162"/>
      <c r="R166" s="163">
        <f>R167+R175+R184+R190+R200+R222+R256+R265+R273+R287+R293+R301+R307+R315</f>
        <v>14.729994310000002</v>
      </c>
      <c r="S166" s="162"/>
      <c r="T166" s="164">
        <f>T167+T175+T184+T190+T200+T222+T256+T265+T273+T287+T293+T301+T307+T315</f>
        <v>4.7785618000000003</v>
      </c>
      <c r="AR166" s="165" t="s">
        <v>82</v>
      </c>
      <c r="AT166" s="166" t="s">
        <v>71</v>
      </c>
      <c r="AU166" s="166" t="s">
        <v>72</v>
      </c>
      <c r="AY166" s="165" t="s">
        <v>138</v>
      </c>
      <c r="BK166" s="167">
        <f>BK167+BK175+BK184+BK190+BK200+BK222+BK256+BK265+BK273+BK287+BK293+BK301+BK307+BK315</f>
        <v>0</v>
      </c>
    </row>
    <row r="167" spans="2:65" s="10" customFormat="1" ht="22.9" customHeight="1">
      <c r="B167" s="154"/>
      <c r="C167" s="155"/>
      <c r="D167" s="156" t="s">
        <v>71</v>
      </c>
      <c r="E167" s="168" t="s">
        <v>303</v>
      </c>
      <c r="F167" s="168" t="s">
        <v>304</v>
      </c>
      <c r="G167" s="155"/>
      <c r="H167" s="155"/>
      <c r="I167" s="158"/>
      <c r="J167" s="169">
        <f>BK167</f>
        <v>0</v>
      </c>
      <c r="K167" s="155"/>
      <c r="L167" s="160"/>
      <c r="M167" s="161"/>
      <c r="N167" s="162"/>
      <c r="O167" s="162"/>
      <c r="P167" s="163">
        <f>SUM(P168:P174)</f>
        <v>0</v>
      </c>
      <c r="Q167" s="162"/>
      <c r="R167" s="163">
        <f>SUM(R168:R174)</f>
        <v>2.86674864</v>
      </c>
      <c r="S167" s="162"/>
      <c r="T167" s="164">
        <f>SUM(T168:T174)</f>
        <v>0</v>
      </c>
      <c r="AR167" s="165" t="s">
        <v>82</v>
      </c>
      <c r="AT167" s="166" t="s">
        <v>71</v>
      </c>
      <c r="AU167" s="166" t="s">
        <v>80</v>
      </c>
      <c r="AY167" s="165" t="s">
        <v>138</v>
      </c>
      <c r="BK167" s="167">
        <f>SUM(BK168:BK174)</f>
        <v>0</v>
      </c>
    </row>
    <row r="168" spans="2:65" s="1" customFormat="1" ht="16.5" customHeight="1">
      <c r="B168" s="30"/>
      <c r="C168" s="170" t="s">
        <v>368</v>
      </c>
      <c r="D168" s="170" t="s">
        <v>141</v>
      </c>
      <c r="E168" s="171" t="s">
        <v>306</v>
      </c>
      <c r="F168" s="172" t="s">
        <v>307</v>
      </c>
      <c r="G168" s="173" t="s">
        <v>209</v>
      </c>
      <c r="H168" s="174">
        <v>106</v>
      </c>
      <c r="I168" s="175"/>
      <c r="J168" s="176">
        <f t="shared" ref="J168:J174" si="30">ROUND(I168*H168,2)</f>
        <v>0</v>
      </c>
      <c r="K168" s="172" t="s">
        <v>145</v>
      </c>
      <c r="L168" s="34"/>
      <c r="M168" s="177" t="s">
        <v>20</v>
      </c>
      <c r="N168" s="178" t="s">
        <v>43</v>
      </c>
      <c r="O168" s="56"/>
      <c r="P168" s="179">
        <f t="shared" ref="P168:P174" si="31">O168*H168</f>
        <v>0</v>
      </c>
      <c r="Q168" s="179">
        <v>4.4999999999999999E-4</v>
      </c>
      <c r="R168" s="179">
        <f t="shared" ref="R168:R174" si="32">Q168*H168</f>
        <v>4.7699999999999999E-2</v>
      </c>
      <c r="S168" s="179">
        <v>0</v>
      </c>
      <c r="T168" s="180">
        <f t="shared" ref="T168:T174" si="33">S168*H168</f>
        <v>0</v>
      </c>
      <c r="AR168" s="13" t="s">
        <v>201</v>
      </c>
      <c r="AT168" s="13" t="s">
        <v>141</v>
      </c>
      <c r="AU168" s="13" t="s">
        <v>82</v>
      </c>
      <c r="AY168" s="13" t="s">
        <v>138</v>
      </c>
      <c r="BE168" s="181">
        <f t="shared" ref="BE168:BE174" si="34">IF(N168="základní",J168,0)</f>
        <v>0</v>
      </c>
      <c r="BF168" s="181">
        <f t="shared" ref="BF168:BF174" si="35">IF(N168="snížená",J168,0)</f>
        <v>0</v>
      </c>
      <c r="BG168" s="181">
        <f t="shared" ref="BG168:BG174" si="36">IF(N168="zákl. přenesená",J168,0)</f>
        <v>0</v>
      </c>
      <c r="BH168" s="181">
        <f t="shared" ref="BH168:BH174" si="37">IF(N168="sníž. přenesená",J168,0)</f>
        <v>0</v>
      </c>
      <c r="BI168" s="181">
        <f t="shared" ref="BI168:BI174" si="38">IF(N168="nulová",J168,0)</f>
        <v>0</v>
      </c>
      <c r="BJ168" s="13" t="s">
        <v>80</v>
      </c>
      <c r="BK168" s="181">
        <f t="shared" ref="BK168:BK174" si="39">ROUND(I168*H168,2)</f>
        <v>0</v>
      </c>
      <c r="BL168" s="13" t="s">
        <v>201</v>
      </c>
      <c r="BM168" s="13" t="s">
        <v>1351</v>
      </c>
    </row>
    <row r="169" spans="2:65" s="1" customFormat="1" ht="22.5" customHeight="1">
      <c r="B169" s="30"/>
      <c r="C169" s="182" t="s">
        <v>372</v>
      </c>
      <c r="D169" s="182" t="s">
        <v>310</v>
      </c>
      <c r="E169" s="183" t="s">
        <v>311</v>
      </c>
      <c r="F169" s="184" t="s">
        <v>312</v>
      </c>
      <c r="G169" s="185" t="s">
        <v>144</v>
      </c>
      <c r="H169" s="186">
        <v>121.9</v>
      </c>
      <c r="I169" s="187"/>
      <c r="J169" s="188">
        <f t="shared" si="30"/>
        <v>0</v>
      </c>
      <c r="K169" s="184" t="s">
        <v>145</v>
      </c>
      <c r="L169" s="189"/>
      <c r="M169" s="190" t="s">
        <v>20</v>
      </c>
      <c r="N169" s="191" t="s">
        <v>43</v>
      </c>
      <c r="O169" s="56"/>
      <c r="P169" s="179">
        <f t="shared" si="31"/>
        <v>0</v>
      </c>
      <c r="Q169" s="179">
        <v>3.8800000000000002E-3</v>
      </c>
      <c r="R169" s="179">
        <f t="shared" si="32"/>
        <v>0.47297200000000006</v>
      </c>
      <c r="S169" s="179">
        <v>0</v>
      </c>
      <c r="T169" s="180">
        <f t="shared" si="33"/>
        <v>0</v>
      </c>
      <c r="AR169" s="13" t="s">
        <v>271</v>
      </c>
      <c r="AT169" s="13" t="s">
        <v>310</v>
      </c>
      <c r="AU169" s="13" t="s">
        <v>82</v>
      </c>
      <c r="AY169" s="13" t="s">
        <v>138</v>
      </c>
      <c r="BE169" s="181">
        <f t="shared" si="34"/>
        <v>0</v>
      </c>
      <c r="BF169" s="181">
        <f t="shared" si="35"/>
        <v>0</v>
      </c>
      <c r="BG169" s="181">
        <f t="shared" si="36"/>
        <v>0</v>
      </c>
      <c r="BH169" s="181">
        <f t="shared" si="37"/>
        <v>0</v>
      </c>
      <c r="BI169" s="181">
        <f t="shared" si="38"/>
        <v>0</v>
      </c>
      <c r="BJ169" s="13" t="s">
        <v>80</v>
      </c>
      <c r="BK169" s="181">
        <f t="shared" si="39"/>
        <v>0</v>
      </c>
      <c r="BL169" s="13" t="s">
        <v>201</v>
      </c>
      <c r="BM169" s="13" t="s">
        <v>1352</v>
      </c>
    </row>
    <row r="170" spans="2:65" s="1" customFormat="1" ht="16.5" customHeight="1">
      <c r="B170" s="30"/>
      <c r="C170" s="170" t="s">
        <v>376</v>
      </c>
      <c r="D170" s="170" t="s">
        <v>141</v>
      </c>
      <c r="E170" s="171" t="s">
        <v>315</v>
      </c>
      <c r="F170" s="172" t="s">
        <v>316</v>
      </c>
      <c r="G170" s="173" t="s">
        <v>144</v>
      </c>
      <c r="H170" s="174">
        <v>106</v>
      </c>
      <c r="I170" s="175"/>
      <c r="J170" s="176">
        <f t="shared" si="30"/>
        <v>0</v>
      </c>
      <c r="K170" s="172" t="s">
        <v>145</v>
      </c>
      <c r="L170" s="34"/>
      <c r="M170" s="177" t="s">
        <v>20</v>
      </c>
      <c r="N170" s="178" t="s">
        <v>43</v>
      </c>
      <c r="O170" s="56"/>
      <c r="P170" s="179">
        <f t="shared" si="31"/>
        <v>0</v>
      </c>
      <c r="Q170" s="179">
        <v>3.0000000000000001E-5</v>
      </c>
      <c r="R170" s="179">
        <f t="shared" si="32"/>
        <v>3.1800000000000001E-3</v>
      </c>
      <c r="S170" s="179">
        <v>0</v>
      </c>
      <c r="T170" s="180">
        <f t="shared" si="33"/>
        <v>0</v>
      </c>
      <c r="AR170" s="13" t="s">
        <v>201</v>
      </c>
      <c r="AT170" s="13" t="s">
        <v>141</v>
      </c>
      <c r="AU170" s="13" t="s">
        <v>82</v>
      </c>
      <c r="AY170" s="13" t="s">
        <v>138</v>
      </c>
      <c r="BE170" s="181">
        <f t="shared" si="34"/>
        <v>0</v>
      </c>
      <c r="BF170" s="181">
        <f t="shared" si="35"/>
        <v>0</v>
      </c>
      <c r="BG170" s="181">
        <f t="shared" si="36"/>
        <v>0</v>
      </c>
      <c r="BH170" s="181">
        <f t="shared" si="37"/>
        <v>0</v>
      </c>
      <c r="BI170" s="181">
        <f t="shared" si="38"/>
        <v>0</v>
      </c>
      <c r="BJ170" s="13" t="s">
        <v>80</v>
      </c>
      <c r="BK170" s="181">
        <f t="shared" si="39"/>
        <v>0</v>
      </c>
      <c r="BL170" s="13" t="s">
        <v>201</v>
      </c>
      <c r="BM170" s="13" t="s">
        <v>1353</v>
      </c>
    </row>
    <row r="171" spans="2:65" s="1" customFormat="1" ht="16.5" customHeight="1">
      <c r="B171" s="30"/>
      <c r="C171" s="182" t="s">
        <v>380</v>
      </c>
      <c r="D171" s="182" t="s">
        <v>310</v>
      </c>
      <c r="E171" s="183" t="s">
        <v>319</v>
      </c>
      <c r="F171" s="184" t="s">
        <v>320</v>
      </c>
      <c r="G171" s="185" t="s">
        <v>259</v>
      </c>
      <c r="H171" s="186">
        <v>0.21199999999999999</v>
      </c>
      <c r="I171" s="187"/>
      <c r="J171" s="188">
        <f t="shared" si="30"/>
        <v>0</v>
      </c>
      <c r="K171" s="184" t="s">
        <v>145</v>
      </c>
      <c r="L171" s="189"/>
      <c r="M171" s="190" t="s">
        <v>20</v>
      </c>
      <c r="N171" s="191" t="s">
        <v>43</v>
      </c>
      <c r="O171" s="56"/>
      <c r="P171" s="179">
        <f t="shared" si="31"/>
        <v>0</v>
      </c>
      <c r="Q171" s="179">
        <v>1</v>
      </c>
      <c r="R171" s="179">
        <f t="shared" si="32"/>
        <v>0.21199999999999999</v>
      </c>
      <c r="S171" s="179">
        <v>0</v>
      </c>
      <c r="T171" s="180">
        <f t="shared" si="33"/>
        <v>0</v>
      </c>
      <c r="AR171" s="13" t="s">
        <v>271</v>
      </c>
      <c r="AT171" s="13" t="s">
        <v>310</v>
      </c>
      <c r="AU171" s="13" t="s">
        <v>82</v>
      </c>
      <c r="AY171" s="13" t="s">
        <v>138</v>
      </c>
      <c r="BE171" s="181">
        <f t="shared" si="34"/>
        <v>0</v>
      </c>
      <c r="BF171" s="181">
        <f t="shared" si="35"/>
        <v>0</v>
      </c>
      <c r="BG171" s="181">
        <f t="shared" si="36"/>
        <v>0</v>
      </c>
      <c r="BH171" s="181">
        <f t="shared" si="37"/>
        <v>0</v>
      </c>
      <c r="BI171" s="181">
        <f t="shared" si="38"/>
        <v>0</v>
      </c>
      <c r="BJ171" s="13" t="s">
        <v>80</v>
      </c>
      <c r="BK171" s="181">
        <f t="shared" si="39"/>
        <v>0</v>
      </c>
      <c r="BL171" s="13" t="s">
        <v>201</v>
      </c>
      <c r="BM171" s="13" t="s">
        <v>1354</v>
      </c>
    </row>
    <row r="172" spans="2:65" s="1" customFormat="1" ht="16.5" customHeight="1">
      <c r="B172" s="30"/>
      <c r="C172" s="170" t="s">
        <v>384</v>
      </c>
      <c r="D172" s="170" t="s">
        <v>141</v>
      </c>
      <c r="E172" s="171" t="s">
        <v>1355</v>
      </c>
      <c r="F172" s="172" t="s">
        <v>1356</v>
      </c>
      <c r="G172" s="173" t="s">
        <v>144</v>
      </c>
      <c r="H172" s="174">
        <v>1049.703</v>
      </c>
      <c r="I172" s="175"/>
      <c r="J172" s="176">
        <f t="shared" si="30"/>
        <v>0</v>
      </c>
      <c r="K172" s="172" t="s">
        <v>145</v>
      </c>
      <c r="L172" s="34"/>
      <c r="M172" s="177" t="s">
        <v>20</v>
      </c>
      <c r="N172" s="178" t="s">
        <v>43</v>
      </c>
      <c r="O172" s="56"/>
      <c r="P172" s="179">
        <f t="shared" si="31"/>
        <v>0</v>
      </c>
      <c r="Q172" s="179">
        <v>8.8000000000000003E-4</v>
      </c>
      <c r="R172" s="179">
        <f t="shared" si="32"/>
        <v>0.92373864000000006</v>
      </c>
      <c r="S172" s="179">
        <v>0</v>
      </c>
      <c r="T172" s="180">
        <f t="shared" si="33"/>
        <v>0</v>
      </c>
      <c r="AR172" s="13" t="s">
        <v>201</v>
      </c>
      <c r="AT172" s="13" t="s">
        <v>141</v>
      </c>
      <c r="AU172" s="13" t="s">
        <v>82</v>
      </c>
      <c r="AY172" s="13" t="s">
        <v>138</v>
      </c>
      <c r="BE172" s="181">
        <f t="shared" si="34"/>
        <v>0</v>
      </c>
      <c r="BF172" s="181">
        <f t="shared" si="35"/>
        <v>0</v>
      </c>
      <c r="BG172" s="181">
        <f t="shared" si="36"/>
        <v>0</v>
      </c>
      <c r="BH172" s="181">
        <f t="shared" si="37"/>
        <v>0</v>
      </c>
      <c r="BI172" s="181">
        <f t="shared" si="38"/>
        <v>0</v>
      </c>
      <c r="BJ172" s="13" t="s">
        <v>80</v>
      </c>
      <c r="BK172" s="181">
        <f t="shared" si="39"/>
        <v>0</v>
      </c>
      <c r="BL172" s="13" t="s">
        <v>201</v>
      </c>
      <c r="BM172" s="13" t="s">
        <v>1357</v>
      </c>
    </row>
    <row r="173" spans="2:65" s="1" customFormat="1" ht="22.5" customHeight="1">
      <c r="B173" s="30"/>
      <c r="C173" s="182" t="s">
        <v>388</v>
      </c>
      <c r="D173" s="182" t="s">
        <v>310</v>
      </c>
      <c r="E173" s="183" t="s">
        <v>1358</v>
      </c>
      <c r="F173" s="184" t="s">
        <v>1359</v>
      </c>
      <c r="G173" s="185" t="s">
        <v>144</v>
      </c>
      <c r="H173" s="186">
        <v>1207.1579999999999</v>
      </c>
      <c r="I173" s="187"/>
      <c r="J173" s="188">
        <f t="shared" si="30"/>
        <v>0</v>
      </c>
      <c r="K173" s="184" t="s">
        <v>145</v>
      </c>
      <c r="L173" s="189"/>
      <c r="M173" s="190" t="s">
        <v>20</v>
      </c>
      <c r="N173" s="191" t="s">
        <v>43</v>
      </c>
      <c r="O173" s="56"/>
      <c r="P173" s="179">
        <f t="shared" si="31"/>
        <v>0</v>
      </c>
      <c r="Q173" s="179">
        <v>1E-3</v>
      </c>
      <c r="R173" s="179">
        <f t="shared" si="32"/>
        <v>1.207158</v>
      </c>
      <c r="S173" s="179">
        <v>0</v>
      </c>
      <c r="T173" s="180">
        <f t="shared" si="33"/>
        <v>0</v>
      </c>
      <c r="AR173" s="13" t="s">
        <v>271</v>
      </c>
      <c r="AT173" s="13" t="s">
        <v>310</v>
      </c>
      <c r="AU173" s="13" t="s">
        <v>82</v>
      </c>
      <c r="AY173" s="13" t="s">
        <v>138</v>
      </c>
      <c r="BE173" s="181">
        <f t="shared" si="34"/>
        <v>0</v>
      </c>
      <c r="BF173" s="181">
        <f t="shared" si="35"/>
        <v>0</v>
      </c>
      <c r="BG173" s="181">
        <f t="shared" si="36"/>
        <v>0</v>
      </c>
      <c r="BH173" s="181">
        <f t="shared" si="37"/>
        <v>0</v>
      </c>
      <c r="BI173" s="181">
        <f t="shared" si="38"/>
        <v>0</v>
      </c>
      <c r="BJ173" s="13" t="s">
        <v>80</v>
      </c>
      <c r="BK173" s="181">
        <f t="shared" si="39"/>
        <v>0</v>
      </c>
      <c r="BL173" s="13" t="s">
        <v>201</v>
      </c>
      <c r="BM173" s="13" t="s">
        <v>1360</v>
      </c>
    </row>
    <row r="174" spans="2:65" s="1" customFormat="1" ht="22.5" customHeight="1">
      <c r="B174" s="30"/>
      <c r="C174" s="170" t="s">
        <v>392</v>
      </c>
      <c r="D174" s="170" t="s">
        <v>141</v>
      </c>
      <c r="E174" s="171" t="s">
        <v>323</v>
      </c>
      <c r="F174" s="172" t="s">
        <v>324</v>
      </c>
      <c r="G174" s="173" t="s">
        <v>259</v>
      </c>
      <c r="H174" s="174">
        <v>2.867</v>
      </c>
      <c r="I174" s="175"/>
      <c r="J174" s="176">
        <f t="shared" si="30"/>
        <v>0</v>
      </c>
      <c r="K174" s="172" t="s">
        <v>145</v>
      </c>
      <c r="L174" s="34"/>
      <c r="M174" s="177" t="s">
        <v>20</v>
      </c>
      <c r="N174" s="178" t="s">
        <v>43</v>
      </c>
      <c r="O174" s="56"/>
      <c r="P174" s="179">
        <f t="shared" si="31"/>
        <v>0</v>
      </c>
      <c r="Q174" s="179">
        <v>0</v>
      </c>
      <c r="R174" s="179">
        <f t="shared" si="32"/>
        <v>0</v>
      </c>
      <c r="S174" s="179">
        <v>0</v>
      </c>
      <c r="T174" s="180">
        <f t="shared" si="33"/>
        <v>0</v>
      </c>
      <c r="AR174" s="13" t="s">
        <v>201</v>
      </c>
      <c r="AT174" s="13" t="s">
        <v>141</v>
      </c>
      <c r="AU174" s="13" t="s">
        <v>82</v>
      </c>
      <c r="AY174" s="13" t="s">
        <v>138</v>
      </c>
      <c r="BE174" s="181">
        <f t="shared" si="34"/>
        <v>0</v>
      </c>
      <c r="BF174" s="181">
        <f t="shared" si="35"/>
        <v>0</v>
      </c>
      <c r="BG174" s="181">
        <f t="shared" si="36"/>
        <v>0</v>
      </c>
      <c r="BH174" s="181">
        <f t="shared" si="37"/>
        <v>0</v>
      </c>
      <c r="BI174" s="181">
        <f t="shared" si="38"/>
        <v>0</v>
      </c>
      <c r="BJ174" s="13" t="s">
        <v>80</v>
      </c>
      <c r="BK174" s="181">
        <f t="shared" si="39"/>
        <v>0</v>
      </c>
      <c r="BL174" s="13" t="s">
        <v>201</v>
      </c>
      <c r="BM174" s="13" t="s">
        <v>1361</v>
      </c>
    </row>
    <row r="175" spans="2:65" s="10" customFormat="1" ht="22.9" customHeight="1">
      <c r="B175" s="154"/>
      <c r="C175" s="155"/>
      <c r="D175" s="156" t="s">
        <v>71</v>
      </c>
      <c r="E175" s="168" t="s">
        <v>335</v>
      </c>
      <c r="F175" s="168" t="s">
        <v>336</v>
      </c>
      <c r="G175" s="155"/>
      <c r="H175" s="155"/>
      <c r="I175" s="158"/>
      <c r="J175" s="169">
        <f>BK175</f>
        <v>0</v>
      </c>
      <c r="K175" s="155"/>
      <c r="L175" s="160"/>
      <c r="M175" s="161"/>
      <c r="N175" s="162"/>
      <c r="O175" s="162"/>
      <c r="P175" s="163">
        <f>SUM(P176:P183)</f>
        <v>0</v>
      </c>
      <c r="Q175" s="162"/>
      <c r="R175" s="163">
        <f>SUM(R176:R183)</f>
        <v>2.3220000000000001E-2</v>
      </c>
      <c r="S175" s="162"/>
      <c r="T175" s="164">
        <f>SUM(T176:T183)</f>
        <v>0</v>
      </c>
      <c r="AR175" s="165" t="s">
        <v>82</v>
      </c>
      <c r="AT175" s="166" t="s">
        <v>71</v>
      </c>
      <c r="AU175" s="166" t="s">
        <v>80</v>
      </c>
      <c r="AY175" s="165" t="s">
        <v>138</v>
      </c>
      <c r="BK175" s="167">
        <f>SUM(BK176:BK183)</f>
        <v>0</v>
      </c>
    </row>
    <row r="176" spans="2:65" s="1" customFormat="1" ht="16.5" customHeight="1">
      <c r="B176" s="30"/>
      <c r="C176" s="170" t="s">
        <v>396</v>
      </c>
      <c r="D176" s="170" t="s">
        <v>141</v>
      </c>
      <c r="E176" s="171" t="s">
        <v>1362</v>
      </c>
      <c r="F176" s="172" t="s">
        <v>1363</v>
      </c>
      <c r="G176" s="173" t="s">
        <v>366</v>
      </c>
      <c r="H176" s="174">
        <v>3</v>
      </c>
      <c r="I176" s="175"/>
      <c r="J176" s="176">
        <f t="shared" ref="J176:J183" si="40">ROUND(I176*H176,2)</f>
        <v>0</v>
      </c>
      <c r="K176" s="172" t="s">
        <v>145</v>
      </c>
      <c r="L176" s="34"/>
      <c r="M176" s="177" t="s">
        <v>20</v>
      </c>
      <c r="N176" s="178" t="s">
        <v>43</v>
      </c>
      <c r="O176" s="56"/>
      <c r="P176" s="179">
        <f t="shared" ref="P176:P183" si="41">O176*H176</f>
        <v>0</v>
      </c>
      <c r="Q176" s="179">
        <v>5.5999999999999995E-4</v>
      </c>
      <c r="R176" s="179">
        <f t="shared" ref="R176:R183" si="42">Q176*H176</f>
        <v>1.6799999999999999E-3</v>
      </c>
      <c r="S176" s="179">
        <v>0</v>
      </c>
      <c r="T176" s="180">
        <f t="shared" ref="T176:T183" si="43">S176*H176</f>
        <v>0</v>
      </c>
      <c r="AR176" s="13" t="s">
        <v>201</v>
      </c>
      <c r="AT176" s="13" t="s">
        <v>141</v>
      </c>
      <c r="AU176" s="13" t="s">
        <v>82</v>
      </c>
      <c r="AY176" s="13" t="s">
        <v>138</v>
      </c>
      <c r="BE176" s="181">
        <f t="shared" ref="BE176:BE183" si="44">IF(N176="základní",J176,0)</f>
        <v>0</v>
      </c>
      <c r="BF176" s="181">
        <f t="shared" ref="BF176:BF183" si="45">IF(N176="snížená",J176,0)</f>
        <v>0</v>
      </c>
      <c r="BG176" s="181">
        <f t="shared" ref="BG176:BG183" si="46">IF(N176="zákl. přenesená",J176,0)</f>
        <v>0</v>
      </c>
      <c r="BH176" s="181">
        <f t="shared" ref="BH176:BH183" si="47">IF(N176="sníž. přenesená",J176,0)</f>
        <v>0</v>
      </c>
      <c r="BI176" s="181">
        <f t="shared" ref="BI176:BI183" si="48">IF(N176="nulová",J176,0)</f>
        <v>0</v>
      </c>
      <c r="BJ176" s="13" t="s">
        <v>80</v>
      </c>
      <c r="BK176" s="181">
        <f t="shared" ref="BK176:BK183" si="49">ROUND(I176*H176,2)</f>
        <v>0</v>
      </c>
      <c r="BL176" s="13" t="s">
        <v>201</v>
      </c>
      <c r="BM176" s="13" t="s">
        <v>1364</v>
      </c>
    </row>
    <row r="177" spans="2:65" s="1" customFormat="1" ht="16.5" customHeight="1">
      <c r="B177" s="30"/>
      <c r="C177" s="170" t="s">
        <v>400</v>
      </c>
      <c r="D177" s="170" t="s">
        <v>141</v>
      </c>
      <c r="E177" s="171" t="s">
        <v>1365</v>
      </c>
      <c r="F177" s="172" t="s">
        <v>1366</v>
      </c>
      <c r="G177" s="173" t="s">
        <v>366</v>
      </c>
      <c r="H177" s="174">
        <v>1</v>
      </c>
      <c r="I177" s="175"/>
      <c r="J177" s="176">
        <f t="shared" si="40"/>
        <v>0</v>
      </c>
      <c r="K177" s="172" t="s">
        <v>145</v>
      </c>
      <c r="L177" s="34"/>
      <c r="M177" s="177" t="s">
        <v>20</v>
      </c>
      <c r="N177" s="178" t="s">
        <v>43</v>
      </c>
      <c r="O177" s="56"/>
      <c r="P177" s="179">
        <f t="shared" si="41"/>
        <v>0</v>
      </c>
      <c r="Q177" s="179">
        <v>3.5E-4</v>
      </c>
      <c r="R177" s="179">
        <f t="shared" si="42"/>
        <v>3.5E-4</v>
      </c>
      <c r="S177" s="179">
        <v>0</v>
      </c>
      <c r="T177" s="180">
        <f t="shared" si="43"/>
        <v>0</v>
      </c>
      <c r="AR177" s="13" t="s">
        <v>201</v>
      </c>
      <c r="AT177" s="13" t="s">
        <v>141</v>
      </c>
      <c r="AU177" s="13" t="s">
        <v>82</v>
      </c>
      <c r="AY177" s="13" t="s">
        <v>138</v>
      </c>
      <c r="BE177" s="181">
        <f t="shared" si="44"/>
        <v>0</v>
      </c>
      <c r="BF177" s="181">
        <f t="shared" si="45"/>
        <v>0</v>
      </c>
      <c r="BG177" s="181">
        <f t="shared" si="46"/>
        <v>0</v>
      </c>
      <c r="BH177" s="181">
        <f t="shared" si="47"/>
        <v>0</v>
      </c>
      <c r="BI177" s="181">
        <f t="shared" si="48"/>
        <v>0</v>
      </c>
      <c r="BJ177" s="13" t="s">
        <v>80</v>
      </c>
      <c r="BK177" s="181">
        <f t="shared" si="49"/>
        <v>0</v>
      </c>
      <c r="BL177" s="13" t="s">
        <v>201</v>
      </c>
      <c r="BM177" s="13" t="s">
        <v>1367</v>
      </c>
    </row>
    <row r="178" spans="2:65" s="1" customFormat="1" ht="16.5" customHeight="1">
      <c r="B178" s="30"/>
      <c r="C178" s="170" t="s">
        <v>404</v>
      </c>
      <c r="D178" s="170" t="s">
        <v>141</v>
      </c>
      <c r="E178" s="171" t="s">
        <v>338</v>
      </c>
      <c r="F178" s="172" t="s">
        <v>339</v>
      </c>
      <c r="G178" s="173" t="s">
        <v>209</v>
      </c>
      <c r="H178" s="174">
        <v>1</v>
      </c>
      <c r="I178" s="175"/>
      <c r="J178" s="176">
        <f t="shared" si="40"/>
        <v>0</v>
      </c>
      <c r="K178" s="172" t="s">
        <v>145</v>
      </c>
      <c r="L178" s="34"/>
      <c r="M178" s="177" t="s">
        <v>20</v>
      </c>
      <c r="N178" s="178" t="s">
        <v>43</v>
      </c>
      <c r="O178" s="56"/>
      <c r="P178" s="179">
        <f t="shared" si="41"/>
        <v>0</v>
      </c>
      <c r="Q178" s="179">
        <v>1.48E-3</v>
      </c>
      <c r="R178" s="179">
        <f t="shared" si="42"/>
        <v>1.48E-3</v>
      </c>
      <c r="S178" s="179">
        <v>0</v>
      </c>
      <c r="T178" s="180">
        <f t="shared" si="43"/>
        <v>0</v>
      </c>
      <c r="AR178" s="13" t="s">
        <v>201</v>
      </c>
      <c r="AT178" s="13" t="s">
        <v>141</v>
      </c>
      <c r="AU178" s="13" t="s">
        <v>82</v>
      </c>
      <c r="AY178" s="13" t="s">
        <v>138</v>
      </c>
      <c r="BE178" s="181">
        <f t="shared" si="44"/>
        <v>0</v>
      </c>
      <c r="BF178" s="181">
        <f t="shared" si="45"/>
        <v>0</v>
      </c>
      <c r="BG178" s="181">
        <f t="shared" si="46"/>
        <v>0</v>
      </c>
      <c r="BH178" s="181">
        <f t="shared" si="47"/>
        <v>0</v>
      </c>
      <c r="BI178" s="181">
        <f t="shared" si="48"/>
        <v>0</v>
      </c>
      <c r="BJ178" s="13" t="s">
        <v>80</v>
      </c>
      <c r="BK178" s="181">
        <f t="shared" si="49"/>
        <v>0</v>
      </c>
      <c r="BL178" s="13" t="s">
        <v>201</v>
      </c>
      <c r="BM178" s="13" t="s">
        <v>1368</v>
      </c>
    </row>
    <row r="179" spans="2:65" s="1" customFormat="1" ht="16.5" customHeight="1">
      <c r="B179" s="30"/>
      <c r="C179" s="170" t="s">
        <v>408</v>
      </c>
      <c r="D179" s="170" t="s">
        <v>141</v>
      </c>
      <c r="E179" s="171" t="s">
        <v>346</v>
      </c>
      <c r="F179" s="172" t="s">
        <v>347</v>
      </c>
      <c r="G179" s="173" t="s">
        <v>209</v>
      </c>
      <c r="H179" s="174">
        <v>1</v>
      </c>
      <c r="I179" s="175"/>
      <c r="J179" s="176">
        <f t="shared" si="40"/>
        <v>0</v>
      </c>
      <c r="K179" s="172" t="s">
        <v>145</v>
      </c>
      <c r="L179" s="34"/>
      <c r="M179" s="177" t="s">
        <v>20</v>
      </c>
      <c r="N179" s="178" t="s">
        <v>43</v>
      </c>
      <c r="O179" s="56"/>
      <c r="P179" s="179">
        <f t="shared" si="41"/>
        <v>0</v>
      </c>
      <c r="Q179" s="179">
        <v>1.0200000000000001E-3</v>
      </c>
      <c r="R179" s="179">
        <f t="shared" si="42"/>
        <v>1.0200000000000001E-3</v>
      </c>
      <c r="S179" s="179">
        <v>0</v>
      </c>
      <c r="T179" s="180">
        <f t="shared" si="43"/>
        <v>0</v>
      </c>
      <c r="AR179" s="13" t="s">
        <v>201</v>
      </c>
      <c r="AT179" s="13" t="s">
        <v>141</v>
      </c>
      <c r="AU179" s="13" t="s">
        <v>82</v>
      </c>
      <c r="AY179" s="13" t="s">
        <v>138</v>
      </c>
      <c r="BE179" s="181">
        <f t="shared" si="44"/>
        <v>0</v>
      </c>
      <c r="BF179" s="181">
        <f t="shared" si="45"/>
        <v>0</v>
      </c>
      <c r="BG179" s="181">
        <f t="shared" si="46"/>
        <v>0</v>
      </c>
      <c r="BH179" s="181">
        <f t="shared" si="47"/>
        <v>0</v>
      </c>
      <c r="BI179" s="181">
        <f t="shared" si="48"/>
        <v>0</v>
      </c>
      <c r="BJ179" s="13" t="s">
        <v>80</v>
      </c>
      <c r="BK179" s="181">
        <f t="shared" si="49"/>
        <v>0</v>
      </c>
      <c r="BL179" s="13" t="s">
        <v>201</v>
      </c>
      <c r="BM179" s="13" t="s">
        <v>1369</v>
      </c>
    </row>
    <row r="180" spans="2:65" s="1" customFormat="1" ht="16.5" customHeight="1">
      <c r="B180" s="30"/>
      <c r="C180" s="170" t="s">
        <v>412</v>
      </c>
      <c r="D180" s="170" t="s">
        <v>141</v>
      </c>
      <c r="E180" s="171" t="s">
        <v>350</v>
      </c>
      <c r="F180" s="172" t="s">
        <v>351</v>
      </c>
      <c r="G180" s="173" t="s">
        <v>209</v>
      </c>
      <c r="H180" s="174">
        <v>7</v>
      </c>
      <c r="I180" s="175"/>
      <c r="J180" s="176">
        <f t="shared" si="40"/>
        <v>0</v>
      </c>
      <c r="K180" s="172" t="s">
        <v>145</v>
      </c>
      <c r="L180" s="34"/>
      <c r="M180" s="177" t="s">
        <v>20</v>
      </c>
      <c r="N180" s="178" t="s">
        <v>43</v>
      </c>
      <c r="O180" s="56"/>
      <c r="P180" s="179">
        <f t="shared" si="41"/>
        <v>0</v>
      </c>
      <c r="Q180" s="179">
        <v>2.6700000000000001E-3</v>
      </c>
      <c r="R180" s="179">
        <f t="shared" si="42"/>
        <v>1.8690000000000002E-2</v>
      </c>
      <c r="S180" s="179">
        <v>0</v>
      </c>
      <c r="T180" s="180">
        <f t="shared" si="43"/>
        <v>0</v>
      </c>
      <c r="AR180" s="13" t="s">
        <v>201</v>
      </c>
      <c r="AT180" s="13" t="s">
        <v>141</v>
      </c>
      <c r="AU180" s="13" t="s">
        <v>82</v>
      </c>
      <c r="AY180" s="13" t="s">
        <v>138</v>
      </c>
      <c r="BE180" s="181">
        <f t="shared" si="44"/>
        <v>0</v>
      </c>
      <c r="BF180" s="181">
        <f t="shared" si="45"/>
        <v>0</v>
      </c>
      <c r="BG180" s="181">
        <f t="shared" si="46"/>
        <v>0</v>
      </c>
      <c r="BH180" s="181">
        <f t="shared" si="47"/>
        <v>0</v>
      </c>
      <c r="BI180" s="181">
        <f t="shared" si="48"/>
        <v>0</v>
      </c>
      <c r="BJ180" s="13" t="s">
        <v>80</v>
      </c>
      <c r="BK180" s="181">
        <f t="shared" si="49"/>
        <v>0</v>
      </c>
      <c r="BL180" s="13" t="s">
        <v>201</v>
      </c>
      <c r="BM180" s="13" t="s">
        <v>1370</v>
      </c>
    </row>
    <row r="181" spans="2:65" s="1" customFormat="1" ht="16.5" customHeight="1">
      <c r="B181" s="30"/>
      <c r="C181" s="170" t="s">
        <v>416</v>
      </c>
      <c r="D181" s="170" t="s">
        <v>141</v>
      </c>
      <c r="E181" s="171" t="s">
        <v>1371</v>
      </c>
      <c r="F181" s="172" t="s">
        <v>1372</v>
      </c>
      <c r="G181" s="173" t="s">
        <v>366</v>
      </c>
      <c r="H181" s="174">
        <v>4</v>
      </c>
      <c r="I181" s="175"/>
      <c r="J181" s="176">
        <f t="shared" si="40"/>
        <v>0</v>
      </c>
      <c r="K181" s="172" t="s">
        <v>145</v>
      </c>
      <c r="L181" s="34"/>
      <c r="M181" s="177" t="s">
        <v>20</v>
      </c>
      <c r="N181" s="178" t="s">
        <v>43</v>
      </c>
      <c r="O181" s="56"/>
      <c r="P181" s="179">
        <f t="shared" si="41"/>
        <v>0</v>
      </c>
      <c r="Q181" s="179">
        <v>0</v>
      </c>
      <c r="R181" s="179">
        <f t="shared" si="42"/>
        <v>0</v>
      </c>
      <c r="S181" s="179">
        <v>0</v>
      </c>
      <c r="T181" s="180">
        <f t="shared" si="43"/>
        <v>0</v>
      </c>
      <c r="AR181" s="13" t="s">
        <v>201</v>
      </c>
      <c r="AT181" s="13" t="s">
        <v>141</v>
      </c>
      <c r="AU181" s="13" t="s">
        <v>82</v>
      </c>
      <c r="AY181" s="13" t="s">
        <v>138</v>
      </c>
      <c r="BE181" s="181">
        <f t="shared" si="44"/>
        <v>0</v>
      </c>
      <c r="BF181" s="181">
        <f t="shared" si="45"/>
        <v>0</v>
      </c>
      <c r="BG181" s="181">
        <f t="shared" si="46"/>
        <v>0</v>
      </c>
      <c r="BH181" s="181">
        <f t="shared" si="47"/>
        <v>0</v>
      </c>
      <c r="BI181" s="181">
        <f t="shared" si="48"/>
        <v>0</v>
      </c>
      <c r="BJ181" s="13" t="s">
        <v>80</v>
      </c>
      <c r="BK181" s="181">
        <f t="shared" si="49"/>
        <v>0</v>
      </c>
      <c r="BL181" s="13" t="s">
        <v>201</v>
      </c>
      <c r="BM181" s="13" t="s">
        <v>1373</v>
      </c>
    </row>
    <row r="182" spans="2:65" s="1" customFormat="1" ht="22.5" customHeight="1">
      <c r="B182" s="30"/>
      <c r="C182" s="170" t="s">
        <v>420</v>
      </c>
      <c r="D182" s="170" t="s">
        <v>141</v>
      </c>
      <c r="E182" s="171" t="s">
        <v>354</v>
      </c>
      <c r="F182" s="172" t="s">
        <v>355</v>
      </c>
      <c r="G182" s="173" t="s">
        <v>259</v>
      </c>
      <c r="H182" s="174">
        <v>2.3E-2</v>
      </c>
      <c r="I182" s="175"/>
      <c r="J182" s="176">
        <f t="shared" si="40"/>
        <v>0</v>
      </c>
      <c r="K182" s="172" t="s">
        <v>145</v>
      </c>
      <c r="L182" s="34"/>
      <c r="M182" s="177" t="s">
        <v>20</v>
      </c>
      <c r="N182" s="178" t="s">
        <v>43</v>
      </c>
      <c r="O182" s="56"/>
      <c r="P182" s="179">
        <f t="shared" si="41"/>
        <v>0</v>
      </c>
      <c r="Q182" s="179">
        <v>0</v>
      </c>
      <c r="R182" s="179">
        <f t="shared" si="42"/>
        <v>0</v>
      </c>
      <c r="S182" s="179">
        <v>0</v>
      </c>
      <c r="T182" s="180">
        <f t="shared" si="43"/>
        <v>0</v>
      </c>
      <c r="AR182" s="13" t="s">
        <v>201</v>
      </c>
      <c r="AT182" s="13" t="s">
        <v>141</v>
      </c>
      <c r="AU182" s="13" t="s">
        <v>82</v>
      </c>
      <c r="AY182" s="13" t="s">
        <v>138</v>
      </c>
      <c r="BE182" s="181">
        <f t="shared" si="44"/>
        <v>0</v>
      </c>
      <c r="BF182" s="181">
        <f t="shared" si="45"/>
        <v>0</v>
      </c>
      <c r="BG182" s="181">
        <f t="shared" si="46"/>
        <v>0</v>
      </c>
      <c r="BH182" s="181">
        <f t="shared" si="47"/>
        <v>0</v>
      </c>
      <c r="BI182" s="181">
        <f t="shared" si="48"/>
        <v>0</v>
      </c>
      <c r="BJ182" s="13" t="s">
        <v>80</v>
      </c>
      <c r="BK182" s="181">
        <f t="shared" si="49"/>
        <v>0</v>
      </c>
      <c r="BL182" s="13" t="s">
        <v>201</v>
      </c>
      <c r="BM182" s="13" t="s">
        <v>1374</v>
      </c>
    </row>
    <row r="183" spans="2:65" s="1" customFormat="1" ht="16.5" customHeight="1">
      <c r="B183" s="30"/>
      <c r="C183" s="170" t="s">
        <v>424</v>
      </c>
      <c r="D183" s="170" t="s">
        <v>141</v>
      </c>
      <c r="E183" s="171" t="s">
        <v>358</v>
      </c>
      <c r="F183" s="172" t="s">
        <v>359</v>
      </c>
      <c r="G183" s="173" t="s">
        <v>333</v>
      </c>
      <c r="H183" s="174">
        <v>1</v>
      </c>
      <c r="I183" s="175"/>
      <c r="J183" s="176">
        <f t="shared" si="40"/>
        <v>0</v>
      </c>
      <c r="K183" s="172" t="s">
        <v>20</v>
      </c>
      <c r="L183" s="34"/>
      <c r="M183" s="177" t="s">
        <v>20</v>
      </c>
      <c r="N183" s="178" t="s">
        <v>43</v>
      </c>
      <c r="O183" s="56"/>
      <c r="P183" s="179">
        <f t="shared" si="41"/>
        <v>0</v>
      </c>
      <c r="Q183" s="179">
        <v>0</v>
      </c>
      <c r="R183" s="179">
        <f t="shared" si="42"/>
        <v>0</v>
      </c>
      <c r="S183" s="179">
        <v>0</v>
      </c>
      <c r="T183" s="180">
        <f t="shared" si="43"/>
        <v>0</v>
      </c>
      <c r="AR183" s="13" t="s">
        <v>201</v>
      </c>
      <c r="AT183" s="13" t="s">
        <v>141</v>
      </c>
      <c r="AU183" s="13" t="s">
        <v>82</v>
      </c>
      <c r="AY183" s="13" t="s">
        <v>138</v>
      </c>
      <c r="BE183" s="181">
        <f t="shared" si="44"/>
        <v>0</v>
      </c>
      <c r="BF183" s="181">
        <f t="shared" si="45"/>
        <v>0</v>
      </c>
      <c r="BG183" s="181">
        <f t="shared" si="46"/>
        <v>0</v>
      </c>
      <c r="BH183" s="181">
        <f t="shared" si="47"/>
        <v>0</v>
      </c>
      <c r="BI183" s="181">
        <f t="shared" si="48"/>
        <v>0</v>
      </c>
      <c r="BJ183" s="13" t="s">
        <v>80</v>
      </c>
      <c r="BK183" s="181">
        <f t="shared" si="49"/>
        <v>0</v>
      </c>
      <c r="BL183" s="13" t="s">
        <v>201</v>
      </c>
      <c r="BM183" s="13" t="s">
        <v>1375</v>
      </c>
    </row>
    <row r="184" spans="2:65" s="10" customFormat="1" ht="22.9" customHeight="1">
      <c r="B184" s="154"/>
      <c r="C184" s="155"/>
      <c r="D184" s="156" t="s">
        <v>71</v>
      </c>
      <c r="E184" s="168" t="s">
        <v>447</v>
      </c>
      <c r="F184" s="168" t="s">
        <v>448</v>
      </c>
      <c r="G184" s="155"/>
      <c r="H184" s="155"/>
      <c r="I184" s="158"/>
      <c r="J184" s="169">
        <f>BK184</f>
        <v>0</v>
      </c>
      <c r="K184" s="155"/>
      <c r="L184" s="160"/>
      <c r="M184" s="161"/>
      <c r="N184" s="162"/>
      <c r="O184" s="162"/>
      <c r="P184" s="163">
        <f>SUM(P185:P189)</f>
        <v>0</v>
      </c>
      <c r="Q184" s="162"/>
      <c r="R184" s="163">
        <f>SUM(R185:R189)</f>
        <v>1.374E-2</v>
      </c>
      <c r="S184" s="162"/>
      <c r="T184" s="164">
        <f>SUM(T185:T189)</f>
        <v>0</v>
      </c>
      <c r="AR184" s="165" t="s">
        <v>82</v>
      </c>
      <c r="AT184" s="166" t="s">
        <v>71</v>
      </c>
      <c r="AU184" s="166" t="s">
        <v>80</v>
      </c>
      <c r="AY184" s="165" t="s">
        <v>138</v>
      </c>
      <c r="BK184" s="167">
        <f>SUM(BK185:BK189)</f>
        <v>0</v>
      </c>
    </row>
    <row r="185" spans="2:65" s="1" customFormat="1" ht="16.5" customHeight="1">
      <c r="B185" s="30"/>
      <c r="C185" s="170" t="s">
        <v>428</v>
      </c>
      <c r="D185" s="170" t="s">
        <v>141</v>
      </c>
      <c r="E185" s="171" t="s">
        <v>507</v>
      </c>
      <c r="F185" s="172" t="s">
        <v>508</v>
      </c>
      <c r="G185" s="173" t="s">
        <v>452</v>
      </c>
      <c r="H185" s="174">
        <v>1</v>
      </c>
      <c r="I185" s="175"/>
      <c r="J185" s="176">
        <f>ROUND(I185*H185,2)</f>
        <v>0</v>
      </c>
      <c r="K185" s="172" t="s">
        <v>145</v>
      </c>
      <c r="L185" s="34"/>
      <c r="M185" s="177" t="s">
        <v>20</v>
      </c>
      <c r="N185" s="178" t="s">
        <v>43</v>
      </c>
      <c r="O185" s="56"/>
      <c r="P185" s="179">
        <f>O185*H185</f>
        <v>0</v>
      </c>
      <c r="Q185" s="179">
        <v>9.8300000000000002E-3</v>
      </c>
      <c r="R185" s="179">
        <f>Q185*H185</f>
        <v>9.8300000000000002E-3</v>
      </c>
      <c r="S185" s="179">
        <v>0</v>
      </c>
      <c r="T185" s="180">
        <f>S185*H185</f>
        <v>0</v>
      </c>
      <c r="AR185" s="13" t="s">
        <v>201</v>
      </c>
      <c r="AT185" s="13" t="s">
        <v>141</v>
      </c>
      <c r="AU185" s="13" t="s">
        <v>82</v>
      </c>
      <c r="AY185" s="13" t="s">
        <v>138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3" t="s">
        <v>80</v>
      </c>
      <c r="BK185" s="181">
        <f>ROUND(I185*H185,2)</f>
        <v>0</v>
      </c>
      <c r="BL185" s="13" t="s">
        <v>201</v>
      </c>
      <c r="BM185" s="13" t="s">
        <v>1376</v>
      </c>
    </row>
    <row r="186" spans="2:65" s="1" customFormat="1" ht="16.5" customHeight="1">
      <c r="B186" s="30"/>
      <c r="C186" s="170" t="s">
        <v>432</v>
      </c>
      <c r="D186" s="170" t="s">
        <v>141</v>
      </c>
      <c r="E186" s="171" t="s">
        <v>535</v>
      </c>
      <c r="F186" s="172" t="s">
        <v>536</v>
      </c>
      <c r="G186" s="173" t="s">
        <v>209</v>
      </c>
      <c r="H186" s="174">
        <v>1</v>
      </c>
      <c r="I186" s="175"/>
      <c r="J186" s="176">
        <f>ROUND(I186*H186,2)</f>
        <v>0</v>
      </c>
      <c r="K186" s="172" t="s">
        <v>145</v>
      </c>
      <c r="L186" s="34"/>
      <c r="M186" s="177" t="s">
        <v>20</v>
      </c>
      <c r="N186" s="178" t="s">
        <v>43</v>
      </c>
      <c r="O186" s="56"/>
      <c r="P186" s="179">
        <f>O186*H186</f>
        <v>0</v>
      </c>
      <c r="Q186" s="179">
        <v>1.09E-3</v>
      </c>
      <c r="R186" s="179">
        <f>Q186*H186</f>
        <v>1.09E-3</v>
      </c>
      <c r="S186" s="179">
        <v>0</v>
      </c>
      <c r="T186" s="180">
        <f>S186*H186</f>
        <v>0</v>
      </c>
      <c r="AR186" s="13" t="s">
        <v>201</v>
      </c>
      <c r="AT186" s="13" t="s">
        <v>141</v>
      </c>
      <c r="AU186" s="13" t="s">
        <v>82</v>
      </c>
      <c r="AY186" s="13" t="s">
        <v>138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3" t="s">
        <v>80</v>
      </c>
      <c r="BK186" s="181">
        <f>ROUND(I186*H186,2)</f>
        <v>0</v>
      </c>
      <c r="BL186" s="13" t="s">
        <v>201</v>
      </c>
      <c r="BM186" s="13" t="s">
        <v>1377</v>
      </c>
    </row>
    <row r="187" spans="2:65" s="1" customFormat="1" ht="16.5" customHeight="1">
      <c r="B187" s="30"/>
      <c r="C187" s="170" t="s">
        <v>436</v>
      </c>
      <c r="D187" s="170" t="s">
        <v>141</v>
      </c>
      <c r="E187" s="171" t="s">
        <v>547</v>
      </c>
      <c r="F187" s="172" t="s">
        <v>548</v>
      </c>
      <c r="G187" s="173" t="s">
        <v>452</v>
      </c>
      <c r="H187" s="174">
        <v>1</v>
      </c>
      <c r="I187" s="175"/>
      <c r="J187" s="176">
        <f>ROUND(I187*H187,2)</f>
        <v>0</v>
      </c>
      <c r="K187" s="172" t="s">
        <v>145</v>
      </c>
      <c r="L187" s="34"/>
      <c r="M187" s="177" t="s">
        <v>20</v>
      </c>
      <c r="N187" s="178" t="s">
        <v>43</v>
      </c>
      <c r="O187" s="56"/>
      <c r="P187" s="179">
        <f>O187*H187</f>
        <v>0</v>
      </c>
      <c r="Q187" s="179">
        <v>1.9599999999999999E-3</v>
      </c>
      <c r="R187" s="179">
        <f>Q187*H187</f>
        <v>1.9599999999999999E-3</v>
      </c>
      <c r="S187" s="179">
        <v>0</v>
      </c>
      <c r="T187" s="180">
        <f>S187*H187</f>
        <v>0</v>
      </c>
      <c r="AR187" s="13" t="s">
        <v>201</v>
      </c>
      <c r="AT187" s="13" t="s">
        <v>141</v>
      </c>
      <c r="AU187" s="13" t="s">
        <v>82</v>
      </c>
      <c r="AY187" s="13" t="s">
        <v>138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3" t="s">
        <v>80</v>
      </c>
      <c r="BK187" s="181">
        <f>ROUND(I187*H187,2)</f>
        <v>0</v>
      </c>
      <c r="BL187" s="13" t="s">
        <v>201</v>
      </c>
      <c r="BM187" s="13" t="s">
        <v>1378</v>
      </c>
    </row>
    <row r="188" spans="2:65" s="1" customFormat="1" ht="16.5" customHeight="1">
      <c r="B188" s="30"/>
      <c r="C188" s="170" t="s">
        <v>440</v>
      </c>
      <c r="D188" s="170" t="s">
        <v>141</v>
      </c>
      <c r="E188" s="171" t="s">
        <v>570</v>
      </c>
      <c r="F188" s="172" t="s">
        <v>571</v>
      </c>
      <c r="G188" s="173" t="s">
        <v>209</v>
      </c>
      <c r="H188" s="174">
        <v>1</v>
      </c>
      <c r="I188" s="175"/>
      <c r="J188" s="176">
        <f>ROUND(I188*H188,2)</f>
        <v>0</v>
      </c>
      <c r="K188" s="172" t="s">
        <v>145</v>
      </c>
      <c r="L188" s="34"/>
      <c r="M188" s="177" t="s">
        <v>20</v>
      </c>
      <c r="N188" s="178" t="s">
        <v>43</v>
      </c>
      <c r="O188" s="56"/>
      <c r="P188" s="179">
        <f>O188*H188</f>
        <v>0</v>
      </c>
      <c r="Q188" s="179">
        <v>8.5999999999999998E-4</v>
      </c>
      <c r="R188" s="179">
        <f>Q188*H188</f>
        <v>8.5999999999999998E-4</v>
      </c>
      <c r="S188" s="179">
        <v>0</v>
      </c>
      <c r="T188" s="180">
        <f>S188*H188</f>
        <v>0</v>
      </c>
      <c r="AR188" s="13" t="s">
        <v>201</v>
      </c>
      <c r="AT188" s="13" t="s">
        <v>141</v>
      </c>
      <c r="AU188" s="13" t="s">
        <v>82</v>
      </c>
      <c r="AY188" s="13" t="s">
        <v>138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3" t="s">
        <v>80</v>
      </c>
      <c r="BK188" s="181">
        <f>ROUND(I188*H188,2)</f>
        <v>0</v>
      </c>
      <c r="BL188" s="13" t="s">
        <v>201</v>
      </c>
      <c r="BM188" s="13" t="s">
        <v>1379</v>
      </c>
    </row>
    <row r="189" spans="2:65" s="1" customFormat="1" ht="22.5" customHeight="1">
      <c r="B189" s="30"/>
      <c r="C189" s="170" t="s">
        <v>444</v>
      </c>
      <c r="D189" s="170" t="s">
        <v>141</v>
      </c>
      <c r="E189" s="171" t="s">
        <v>598</v>
      </c>
      <c r="F189" s="172" t="s">
        <v>599</v>
      </c>
      <c r="G189" s="173" t="s">
        <v>259</v>
      </c>
      <c r="H189" s="174">
        <v>1.4E-2</v>
      </c>
      <c r="I189" s="175"/>
      <c r="J189" s="176">
        <f>ROUND(I189*H189,2)</f>
        <v>0</v>
      </c>
      <c r="K189" s="172" t="s">
        <v>145</v>
      </c>
      <c r="L189" s="34"/>
      <c r="M189" s="177" t="s">
        <v>20</v>
      </c>
      <c r="N189" s="178" t="s">
        <v>43</v>
      </c>
      <c r="O189" s="56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13" t="s">
        <v>201</v>
      </c>
      <c r="AT189" s="13" t="s">
        <v>141</v>
      </c>
      <c r="AU189" s="13" t="s">
        <v>82</v>
      </c>
      <c r="AY189" s="13" t="s">
        <v>138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3" t="s">
        <v>80</v>
      </c>
      <c r="BK189" s="181">
        <f>ROUND(I189*H189,2)</f>
        <v>0</v>
      </c>
      <c r="BL189" s="13" t="s">
        <v>201</v>
      </c>
      <c r="BM189" s="13" t="s">
        <v>1380</v>
      </c>
    </row>
    <row r="190" spans="2:65" s="10" customFormat="1" ht="22.9" customHeight="1">
      <c r="B190" s="154"/>
      <c r="C190" s="155"/>
      <c r="D190" s="156" t="s">
        <v>71</v>
      </c>
      <c r="E190" s="168" t="s">
        <v>601</v>
      </c>
      <c r="F190" s="168" t="s">
        <v>602</v>
      </c>
      <c r="G190" s="155"/>
      <c r="H190" s="155"/>
      <c r="I190" s="158"/>
      <c r="J190" s="169">
        <f>BK190</f>
        <v>0</v>
      </c>
      <c r="K190" s="155"/>
      <c r="L190" s="160"/>
      <c r="M190" s="161"/>
      <c r="N190" s="162"/>
      <c r="O190" s="162"/>
      <c r="P190" s="163">
        <f>SUM(P191:P199)</f>
        <v>0</v>
      </c>
      <c r="Q190" s="162"/>
      <c r="R190" s="163">
        <f>SUM(R191:R199)</f>
        <v>2.4219999999999998E-2</v>
      </c>
      <c r="S190" s="162"/>
      <c r="T190" s="164">
        <f>SUM(T191:T199)</f>
        <v>2.9200000000000004E-2</v>
      </c>
      <c r="AR190" s="165" t="s">
        <v>82</v>
      </c>
      <c r="AT190" s="166" t="s">
        <v>71</v>
      </c>
      <c r="AU190" s="166" t="s">
        <v>80</v>
      </c>
      <c r="AY190" s="165" t="s">
        <v>138</v>
      </c>
      <c r="BK190" s="167">
        <f>SUM(BK191:BK199)</f>
        <v>0</v>
      </c>
    </row>
    <row r="191" spans="2:65" s="1" customFormat="1" ht="16.5" customHeight="1">
      <c r="B191" s="30"/>
      <c r="C191" s="170" t="s">
        <v>449</v>
      </c>
      <c r="D191" s="170" t="s">
        <v>141</v>
      </c>
      <c r="E191" s="171" t="s">
        <v>604</v>
      </c>
      <c r="F191" s="172" t="s">
        <v>605</v>
      </c>
      <c r="G191" s="173" t="s">
        <v>209</v>
      </c>
      <c r="H191" s="174">
        <v>16</v>
      </c>
      <c r="I191" s="175"/>
      <c r="J191" s="176">
        <f t="shared" ref="J191:J199" si="50">ROUND(I191*H191,2)</f>
        <v>0</v>
      </c>
      <c r="K191" s="172" t="s">
        <v>145</v>
      </c>
      <c r="L191" s="34"/>
      <c r="M191" s="177" t="s">
        <v>20</v>
      </c>
      <c r="N191" s="178" t="s">
        <v>43</v>
      </c>
      <c r="O191" s="56"/>
      <c r="P191" s="179">
        <f t="shared" ref="P191:P199" si="51">O191*H191</f>
        <v>0</v>
      </c>
      <c r="Q191" s="179">
        <v>9.0000000000000006E-5</v>
      </c>
      <c r="R191" s="179">
        <f t="shared" ref="R191:R199" si="52">Q191*H191</f>
        <v>1.4400000000000001E-3</v>
      </c>
      <c r="S191" s="179">
        <v>4.4999999999999999E-4</v>
      </c>
      <c r="T191" s="180">
        <f t="shared" ref="T191:T199" si="53">S191*H191</f>
        <v>7.1999999999999998E-3</v>
      </c>
      <c r="AR191" s="13" t="s">
        <v>201</v>
      </c>
      <c r="AT191" s="13" t="s">
        <v>141</v>
      </c>
      <c r="AU191" s="13" t="s">
        <v>82</v>
      </c>
      <c r="AY191" s="13" t="s">
        <v>138</v>
      </c>
      <c r="BE191" s="181">
        <f t="shared" ref="BE191:BE199" si="54">IF(N191="základní",J191,0)</f>
        <v>0</v>
      </c>
      <c r="BF191" s="181">
        <f t="shared" ref="BF191:BF199" si="55">IF(N191="snížená",J191,0)</f>
        <v>0</v>
      </c>
      <c r="BG191" s="181">
        <f t="shared" ref="BG191:BG199" si="56">IF(N191="zákl. přenesená",J191,0)</f>
        <v>0</v>
      </c>
      <c r="BH191" s="181">
        <f t="shared" ref="BH191:BH199" si="57">IF(N191="sníž. přenesená",J191,0)</f>
        <v>0</v>
      </c>
      <c r="BI191" s="181">
        <f t="shared" ref="BI191:BI199" si="58">IF(N191="nulová",J191,0)</f>
        <v>0</v>
      </c>
      <c r="BJ191" s="13" t="s">
        <v>80</v>
      </c>
      <c r="BK191" s="181">
        <f t="shared" ref="BK191:BK199" si="59">ROUND(I191*H191,2)</f>
        <v>0</v>
      </c>
      <c r="BL191" s="13" t="s">
        <v>201</v>
      </c>
      <c r="BM191" s="13" t="s">
        <v>1381</v>
      </c>
    </row>
    <row r="192" spans="2:65" s="1" customFormat="1" ht="16.5" customHeight="1">
      <c r="B192" s="30"/>
      <c r="C192" s="170" t="s">
        <v>454</v>
      </c>
      <c r="D192" s="170" t="s">
        <v>141</v>
      </c>
      <c r="E192" s="171" t="s">
        <v>1382</v>
      </c>
      <c r="F192" s="172" t="s">
        <v>1383</v>
      </c>
      <c r="G192" s="173" t="s">
        <v>209</v>
      </c>
      <c r="H192" s="174">
        <v>20</v>
      </c>
      <c r="I192" s="175"/>
      <c r="J192" s="176">
        <f t="shared" si="50"/>
        <v>0</v>
      </c>
      <c r="K192" s="172" t="s">
        <v>145</v>
      </c>
      <c r="L192" s="34"/>
      <c r="M192" s="177" t="s">
        <v>20</v>
      </c>
      <c r="N192" s="178" t="s">
        <v>43</v>
      </c>
      <c r="O192" s="56"/>
      <c r="P192" s="179">
        <f t="shared" si="51"/>
        <v>0</v>
      </c>
      <c r="Q192" s="179">
        <v>1.2999999999999999E-4</v>
      </c>
      <c r="R192" s="179">
        <f t="shared" si="52"/>
        <v>2.5999999999999999E-3</v>
      </c>
      <c r="S192" s="179">
        <v>1.1000000000000001E-3</v>
      </c>
      <c r="T192" s="180">
        <f t="shared" si="53"/>
        <v>2.2000000000000002E-2</v>
      </c>
      <c r="AR192" s="13" t="s">
        <v>201</v>
      </c>
      <c r="AT192" s="13" t="s">
        <v>141</v>
      </c>
      <c r="AU192" s="13" t="s">
        <v>82</v>
      </c>
      <c r="AY192" s="13" t="s">
        <v>138</v>
      </c>
      <c r="BE192" s="181">
        <f t="shared" si="54"/>
        <v>0</v>
      </c>
      <c r="BF192" s="181">
        <f t="shared" si="55"/>
        <v>0</v>
      </c>
      <c r="BG192" s="181">
        <f t="shared" si="56"/>
        <v>0</v>
      </c>
      <c r="BH192" s="181">
        <f t="shared" si="57"/>
        <v>0</v>
      </c>
      <c r="BI192" s="181">
        <f t="shared" si="58"/>
        <v>0</v>
      </c>
      <c r="BJ192" s="13" t="s">
        <v>80</v>
      </c>
      <c r="BK192" s="181">
        <f t="shared" si="59"/>
        <v>0</v>
      </c>
      <c r="BL192" s="13" t="s">
        <v>201</v>
      </c>
      <c r="BM192" s="13" t="s">
        <v>1384</v>
      </c>
    </row>
    <row r="193" spans="2:65" s="1" customFormat="1" ht="16.5" customHeight="1">
      <c r="B193" s="30"/>
      <c r="C193" s="170" t="s">
        <v>458</v>
      </c>
      <c r="D193" s="170" t="s">
        <v>141</v>
      </c>
      <c r="E193" s="171" t="s">
        <v>608</v>
      </c>
      <c r="F193" s="172" t="s">
        <v>609</v>
      </c>
      <c r="G193" s="173" t="s">
        <v>209</v>
      </c>
      <c r="H193" s="174">
        <v>8</v>
      </c>
      <c r="I193" s="175"/>
      <c r="J193" s="176">
        <f t="shared" si="50"/>
        <v>0</v>
      </c>
      <c r="K193" s="172" t="s">
        <v>145</v>
      </c>
      <c r="L193" s="34"/>
      <c r="M193" s="177" t="s">
        <v>20</v>
      </c>
      <c r="N193" s="178" t="s">
        <v>43</v>
      </c>
      <c r="O193" s="56"/>
      <c r="P193" s="179">
        <f t="shared" si="51"/>
        <v>0</v>
      </c>
      <c r="Q193" s="179">
        <v>5.0000000000000002E-5</v>
      </c>
      <c r="R193" s="179">
        <f t="shared" si="52"/>
        <v>4.0000000000000002E-4</v>
      </c>
      <c r="S193" s="179">
        <v>0</v>
      </c>
      <c r="T193" s="180">
        <f t="shared" si="53"/>
        <v>0</v>
      </c>
      <c r="AR193" s="13" t="s">
        <v>201</v>
      </c>
      <c r="AT193" s="13" t="s">
        <v>141</v>
      </c>
      <c r="AU193" s="13" t="s">
        <v>82</v>
      </c>
      <c r="AY193" s="13" t="s">
        <v>138</v>
      </c>
      <c r="BE193" s="181">
        <f t="shared" si="54"/>
        <v>0</v>
      </c>
      <c r="BF193" s="181">
        <f t="shared" si="55"/>
        <v>0</v>
      </c>
      <c r="BG193" s="181">
        <f t="shared" si="56"/>
        <v>0</v>
      </c>
      <c r="BH193" s="181">
        <f t="shared" si="57"/>
        <v>0</v>
      </c>
      <c r="BI193" s="181">
        <f t="shared" si="58"/>
        <v>0</v>
      </c>
      <c r="BJ193" s="13" t="s">
        <v>80</v>
      </c>
      <c r="BK193" s="181">
        <f t="shared" si="59"/>
        <v>0</v>
      </c>
      <c r="BL193" s="13" t="s">
        <v>201</v>
      </c>
      <c r="BM193" s="13" t="s">
        <v>1385</v>
      </c>
    </row>
    <row r="194" spans="2:65" s="1" customFormat="1" ht="16.5" customHeight="1">
      <c r="B194" s="30"/>
      <c r="C194" s="170" t="s">
        <v>462</v>
      </c>
      <c r="D194" s="170" t="s">
        <v>141</v>
      </c>
      <c r="E194" s="171" t="s">
        <v>1386</v>
      </c>
      <c r="F194" s="172" t="s">
        <v>1387</v>
      </c>
      <c r="G194" s="173" t="s">
        <v>209</v>
      </c>
      <c r="H194" s="174">
        <v>10</v>
      </c>
      <c r="I194" s="175"/>
      <c r="J194" s="176">
        <f t="shared" si="50"/>
        <v>0</v>
      </c>
      <c r="K194" s="172" t="s">
        <v>145</v>
      </c>
      <c r="L194" s="34"/>
      <c r="M194" s="177" t="s">
        <v>20</v>
      </c>
      <c r="N194" s="178" t="s">
        <v>43</v>
      </c>
      <c r="O194" s="56"/>
      <c r="P194" s="179">
        <f t="shared" si="51"/>
        <v>0</v>
      </c>
      <c r="Q194" s="179">
        <v>6.4000000000000005E-4</v>
      </c>
      <c r="R194" s="179">
        <f t="shared" si="52"/>
        <v>6.4000000000000003E-3</v>
      </c>
      <c r="S194" s="179">
        <v>0</v>
      </c>
      <c r="T194" s="180">
        <f t="shared" si="53"/>
        <v>0</v>
      </c>
      <c r="AR194" s="13" t="s">
        <v>201</v>
      </c>
      <c r="AT194" s="13" t="s">
        <v>141</v>
      </c>
      <c r="AU194" s="13" t="s">
        <v>82</v>
      </c>
      <c r="AY194" s="13" t="s">
        <v>138</v>
      </c>
      <c r="BE194" s="181">
        <f t="shared" si="54"/>
        <v>0</v>
      </c>
      <c r="BF194" s="181">
        <f t="shared" si="55"/>
        <v>0</v>
      </c>
      <c r="BG194" s="181">
        <f t="shared" si="56"/>
        <v>0</v>
      </c>
      <c r="BH194" s="181">
        <f t="shared" si="57"/>
        <v>0</v>
      </c>
      <c r="BI194" s="181">
        <f t="shared" si="58"/>
        <v>0</v>
      </c>
      <c r="BJ194" s="13" t="s">
        <v>80</v>
      </c>
      <c r="BK194" s="181">
        <f t="shared" si="59"/>
        <v>0</v>
      </c>
      <c r="BL194" s="13" t="s">
        <v>201</v>
      </c>
      <c r="BM194" s="13" t="s">
        <v>1388</v>
      </c>
    </row>
    <row r="195" spans="2:65" s="1" customFormat="1" ht="16.5" customHeight="1">
      <c r="B195" s="30"/>
      <c r="C195" s="170" t="s">
        <v>466</v>
      </c>
      <c r="D195" s="170" t="s">
        <v>141</v>
      </c>
      <c r="E195" s="171" t="s">
        <v>612</v>
      </c>
      <c r="F195" s="172" t="s">
        <v>613</v>
      </c>
      <c r="G195" s="173" t="s">
        <v>209</v>
      </c>
      <c r="H195" s="174">
        <v>8</v>
      </c>
      <c r="I195" s="175"/>
      <c r="J195" s="176">
        <f t="shared" si="50"/>
        <v>0</v>
      </c>
      <c r="K195" s="172" t="s">
        <v>145</v>
      </c>
      <c r="L195" s="34"/>
      <c r="M195" s="177" t="s">
        <v>20</v>
      </c>
      <c r="N195" s="178" t="s">
        <v>43</v>
      </c>
      <c r="O195" s="56"/>
      <c r="P195" s="179">
        <f t="shared" si="51"/>
        <v>0</v>
      </c>
      <c r="Q195" s="179">
        <v>2.9E-4</v>
      </c>
      <c r="R195" s="179">
        <f t="shared" si="52"/>
        <v>2.32E-3</v>
      </c>
      <c r="S195" s="179">
        <v>0</v>
      </c>
      <c r="T195" s="180">
        <f t="shared" si="53"/>
        <v>0</v>
      </c>
      <c r="AR195" s="13" t="s">
        <v>201</v>
      </c>
      <c r="AT195" s="13" t="s">
        <v>141</v>
      </c>
      <c r="AU195" s="13" t="s">
        <v>82</v>
      </c>
      <c r="AY195" s="13" t="s">
        <v>138</v>
      </c>
      <c r="BE195" s="181">
        <f t="shared" si="54"/>
        <v>0</v>
      </c>
      <c r="BF195" s="181">
        <f t="shared" si="55"/>
        <v>0</v>
      </c>
      <c r="BG195" s="181">
        <f t="shared" si="56"/>
        <v>0</v>
      </c>
      <c r="BH195" s="181">
        <f t="shared" si="57"/>
        <v>0</v>
      </c>
      <c r="BI195" s="181">
        <f t="shared" si="58"/>
        <v>0</v>
      </c>
      <c r="BJ195" s="13" t="s">
        <v>80</v>
      </c>
      <c r="BK195" s="181">
        <f t="shared" si="59"/>
        <v>0</v>
      </c>
      <c r="BL195" s="13" t="s">
        <v>201</v>
      </c>
      <c r="BM195" s="13" t="s">
        <v>1389</v>
      </c>
    </row>
    <row r="196" spans="2:65" s="1" customFormat="1" ht="22.5" customHeight="1">
      <c r="B196" s="30"/>
      <c r="C196" s="170" t="s">
        <v>470</v>
      </c>
      <c r="D196" s="170" t="s">
        <v>141</v>
      </c>
      <c r="E196" s="171" t="s">
        <v>616</v>
      </c>
      <c r="F196" s="172" t="s">
        <v>617</v>
      </c>
      <c r="G196" s="173" t="s">
        <v>209</v>
      </c>
      <c r="H196" s="174">
        <v>18</v>
      </c>
      <c r="I196" s="175"/>
      <c r="J196" s="176">
        <f t="shared" si="50"/>
        <v>0</v>
      </c>
      <c r="K196" s="172" t="s">
        <v>20</v>
      </c>
      <c r="L196" s="34"/>
      <c r="M196" s="177" t="s">
        <v>20</v>
      </c>
      <c r="N196" s="178" t="s">
        <v>43</v>
      </c>
      <c r="O196" s="56"/>
      <c r="P196" s="179">
        <f t="shared" si="51"/>
        <v>0</v>
      </c>
      <c r="Q196" s="179">
        <v>1.1E-4</v>
      </c>
      <c r="R196" s="179">
        <f t="shared" si="52"/>
        <v>1.98E-3</v>
      </c>
      <c r="S196" s="179">
        <v>0</v>
      </c>
      <c r="T196" s="180">
        <f t="shared" si="53"/>
        <v>0</v>
      </c>
      <c r="AR196" s="13" t="s">
        <v>201</v>
      </c>
      <c r="AT196" s="13" t="s">
        <v>141</v>
      </c>
      <c r="AU196" s="13" t="s">
        <v>82</v>
      </c>
      <c r="AY196" s="13" t="s">
        <v>138</v>
      </c>
      <c r="BE196" s="181">
        <f t="shared" si="54"/>
        <v>0</v>
      </c>
      <c r="BF196" s="181">
        <f t="shared" si="55"/>
        <v>0</v>
      </c>
      <c r="BG196" s="181">
        <f t="shared" si="56"/>
        <v>0</v>
      </c>
      <c r="BH196" s="181">
        <f t="shared" si="57"/>
        <v>0</v>
      </c>
      <c r="BI196" s="181">
        <f t="shared" si="58"/>
        <v>0</v>
      </c>
      <c r="BJ196" s="13" t="s">
        <v>80</v>
      </c>
      <c r="BK196" s="181">
        <f t="shared" si="59"/>
        <v>0</v>
      </c>
      <c r="BL196" s="13" t="s">
        <v>201</v>
      </c>
      <c r="BM196" s="13" t="s">
        <v>1390</v>
      </c>
    </row>
    <row r="197" spans="2:65" s="1" customFormat="1" ht="16.5" customHeight="1">
      <c r="B197" s="30"/>
      <c r="C197" s="170" t="s">
        <v>474</v>
      </c>
      <c r="D197" s="170" t="s">
        <v>141</v>
      </c>
      <c r="E197" s="171" t="s">
        <v>1391</v>
      </c>
      <c r="F197" s="172" t="s">
        <v>1392</v>
      </c>
      <c r="G197" s="173" t="s">
        <v>209</v>
      </c>
      <c r="H197" s="174">
        <v>10</v>
      </c>
      <c r="I197" s="175"/>
      <c r="J197" s="176">
        <f t="shared" si="50"/>
        <v>0</v>
      </c>
      <c r="K197" s="172" t="s">
        <v>145</v>
      </c>
      <c r="L197" s="34"/>
      <c r="M197" s="177" t="s">
        <v>20</v>
      </c>
      <c r="N197" s="178" t="s">
        <v>43</v>
      </c>
      <c r="O197" s="56"/>
      <c r="P197" s="179">
        <f t="shared" si="51"/>
        <v>0</v>
      </c>
      <c r="Q197" s="179">
        <v>6.9999999999999999E-4</v>
      </c>
      <c r="R197" s="179">
        <f t="shared" si="52"/>
        <v>7.0000000000000001E-3</v>
      </c>
      <c r="S197" s="179">
        <v>0</v>
      </c>
      <c r="T197" s="180">
        <f t="shared" si="53"/>
        <v>0</v>
      </c>
      <c r="AR197" s="13" t="s">
        <v>201</v>
      </c>
      <c r="AT197" s="13" t="s">
        <v>141</v>
      </c>
      <c r="AU197" s="13" t="s">
        <v>82</v>
      </c>
      <c r="AY197" s="13" t="s">
        <v>138</v>
      </c>
      <c r="BE197" s="181">
        <f t="shared" si="54"/>
        <v>0</v>
      </c>
      <c r="BF197" s="181">
        <f t="shared" si="55"/>
        <v>0</v>
      </c>
      <c r="BG197" s="181">
        <f t="shared" si="56"/>
        <v>0</v>
      </c>
      <c r="BH197" s="181">
        <f t="shared" si="57"/>
        <v>0</v>
      </c>
      <c r="BI197" s="181">
        <f t="shared" si="58"/>
        <v>0</v>
      </c>
      <c r="BJ197" s="13" t="s">
        <v>80</v>
      </c>
      <c r="BK197" s="181">
        <f t="shared" si="59"/>
        <v>0</v>
      </c>
      <c r="BL197" s="13" t="s">
        <v>201</v>
      </c>
      <c r="BM197" s="13" t="s">
        <v>1393</v>
      </c>
    </row>
    <row r="198" spans="2:65" s="1" customFormat="1" ht="16.5" customHeight="1">
      <c r="B198" s="30"/>
      <c r="C198" s="170" t="s">
        <v>478</v>
      </c>
      <c r="D198" s="170" t="s">
        <v>141</v>
      </c>
      <c r="E198" s="171" t="s">
        <v>620</v>
      </c>
      <c r="F198" s="172" t="s">
        <v>621</v>
      </c>
      <c r="G198" s="173" t="s">
        <v>209</v>
      </c>
      <c r="H198" s="174">
        <v>8</v>
      </c>
      <c r="I198" s="175"/>
      <c r="J198" s="176">
        <f t="shared" si="50"/>
        <v>0</v>
      </c>
      <c r="K198" s="172" t="s">
        <v>145</v>
      </c>
      <c r="L198" s="34"/>
      <c r="M198" s="177" t="s">
        <v>20</v>
      </c>
      <c r="N198" s="178" t="s">
        <v>43</v>
      </c>
      <c r="O198" s="56"/>
      <c r="P198" s="179">
        <f t="shared" si="51"/>
        <v>0</v>
      </c>
      <c r="Q198" s="179">
        <v>2.5999999999999998E-4</v>
      </c>
      <c r="R198" s="179">
        <f t="shared" si="52"/>
        <v>2.0799999999999998E-3</v>
      </c>
      <c r="S198" s="179">
        <v>0</v>
      </c>
      <c r="T198" s="180">
        <f t="shared" si="53"/>
        <v>0</v>
      </c>
      <c r="AR198" s="13" t="s">
        <v>201</v>
      </c>
      <c r="AT198" s="13" t="s">
        <v>141</v>
      </c>
      <c r="AU198" s="13" t="s">
        <v>82</v>
      </c>
      <c r="AY198" s="13" t="s">
        <v>138</v>
      </c>
      <c r="BE198" s="181">
        <f t="shared" si="54"/>
        <v>0</v>
      </c>
      <c r="BF198" s="181">
        <f t="shared" si="55"/>
        <v>0</v>
      </c>
      <c r="BG198" s="181">
        <f t="shared" si="56"/>
        <v>0</v>
      </c>
      <c r="BH198" s="181">
        <f t="shared" si="57"/>
        <v>0</v>
      </c>
      <c r="BI198" s="181">
        <f t="shared" si="58"/>
        <v>0</v>
      </c>
      <c r="BJ198" s="13" t="s">
        <v>80</v>
      </c>
      <c r="BK198" s="181">
        <f t="shared" si="59"/>
        <v>0</v>
      </c>
      <c r="BL198" s="13" t="s">
        <v>201</v>
      </c>
      <c r="BM198" s="13" t="s">
        <v>1394</v>
      </c>
    </row>
    <row r="199" spans="2:65" s="1" customFormat="1" ht="22.5" customHeight="1">
      <c r="B199" s="30"/>
      <c r="C199" s="170" t="s">
        <v>482</v>
      </c>
      <c r="D199" s="170" t="s">
        <v>141</v>
      </c>
      <c r="E199" s="171" t="s">
        <v>624</v>
      </c>
      <c r="F199" s="172" t="s">
        <v>625</v>
      </c>
      <c r="G199" s="173" t="s">
        <v>259</v>
      </c>
      <c r="H199" s="174">
        <v>2.4E-2</v>
      </c>
      <c r="I199" s="175"/>
      <c r="J199" s="176">
        <f t="shared" si="50"/>
        <v>0</v>
      </c>
      <c r="K199" s="172" t="s">
        <v>145</v>
      </c>
      <c r="L199" s="34"/>
      <c r="M199" s="177" t="s">
        <v>20</v>
      </c>
      <c r="N199" s="178" t="s">
        <v>43</v>
      </c>
      <c r="O199" s="56"/>
      <c r="P199" s="179">
        <f t="shared" si="51"/>
        <v>0</v>
      </c>
      <c r="Q199" s="179">
        <v>0</v>
      </c>
      <c r="R199" s="179">
        <f t="shared" si="52"/>
        <v>0</v>
      </c>
      <c r="S199" s="179">
        <v>0</v>
      </c>
      <c r="T199" s="180">
        <f t="shared" si="53"/>
        <v>0</v>
      </c>
      <c r="AR199" s="13" t="s">
        <v>201</v>
      </c>
      <c r="AT199" s="13" t="s">
        <v>141</v>
      </c>
      <c r="AU199" s="13" t="s">
        <v>82</v>
      </c>
      <c r="AY199" s="13" t="s">
        <v>138</v>
      </c>
      <c r="BE199" s="181">
        <f t="shared" si="54"/>
        <v>0</v>
      </c>
      <c r="BF199" s="181">
        <f t="shared" si="55"/>
        <v>0</v>
      </c>
      <c r="BG199" s="181">
        <f t="shared" si="56"/>
        <v>0</v>
      </c>
      <c r="BH199" s="181">
        <f t="shared" si="57"/>
        <v>0</v>
      </c>
      <c r="BI199" s="181">
        <f t="shared" si="58"/>
        <v>0</v>
      </c>
      <c r="BJ199" s="13" t="s">
        <v>80</v>
      </c>
      <c r="BK199" s="181">
        <f t="shared" si="59"/>
        <v>0</v>
      </c>
      <c r="BL199" s="13" t="s">
        <v>201</v>
      </c>
      <c r="BM199" s="13" t="s">
        <v>1395</v>
      </c>
    </row>
    <row r="200" spans="2:65" s="10" customFormat="1" ht="22.9" customHeight="1">
      <c r="B200" s="154"/>
      <c r="C200" s="155"/>
      <c r="D200" s="156" t="s">
        <v>71</v>
      </c>
      <c r="E200" s="168" t="s">
        <v>627</v>
      </c>
      <c r="F200" s="168" t="s">
        <v>628</v>
      </c>
      <c r="G200" s="155"/>
      <c r="H200" s="155"/>
      <c r="I200" s="158"/>
      <c r="J200" s="169">
        <f>BK200</f>
        <v>0</v>
      </c>
      <c r="K200" s="155"/>
      <c r="L200" s="160"/>
      <c r="M200" s="161"/>
      <c r="N200" s="162"/>
      <c r="O200" s="162"/>
      <c r="P200" s="163">
        <f>SUM(P201:P221)</f>
        <v>0</v>
      </c>
      <c r="Q200" s="162"/>
      <c r="R200" s="163">
        <f>SUM(R201:R221)</f>
        <v>5.2600000000000008E-3</v>
      </c>
      <c r="S200" s="162"/>
      <c r="T200" s="164">
        <f>SUM(T201:T221)</f>
        <v>0.76440000000000008</v>
      </c>
      <c r="AR200" s="165" t="s">
        <v>82</v>
      </c>
      <c r="AT200" s="166" t="s">
        <v>71</v>
      </c>
      <c r="AU200" s="166" t="s">
        <v>80</v>
      </c>
      <c r="AY200" s="165" t="s">
        <v>138</v>
      </c>
      <c r="BK200" s="167">
        <f>SUM(BK201:BK221)</f>
        <v>0</v>
      </c>
    </row>
    <row r="201" spans="2:65" s="1" customFormat="1" ht="16.5" customHeight="1">
      <c r="B201" s="30"/>
      <c r="C201" s="170" t="s">
        <v>486</v>
      </c>
      <c r="D201" s="170" t="s">
        <v>141</v>
      </c>
      <c r="E201" s="171" t="s">
        <v>630</v>
      </c>
      <c r="F201" s="172" t="s">
        <v>631</v>
      </c>
      <c r="G201" s="173" t="s">
        <v>209</v>
      </c>
      <c r="H201" s="174">
        <v>18</v>
      </c>
      <c r="I201" s="175"/>
      <c r="J201" s="176">
        <f t="shared" ref="J201:J221" si="60">ROUND(I201*H201,2)</f>
        <v>0</v>
      </c>
      <c r="K201" s="172" t="s">
        <v>145</v>
      </c>
      <c r="L201" s="34"/>
      <c r="M201" s="177" t="s">
        <v>20</v>
      </c>
      <c r="N201" s="178" t="s">
        <v>43</v>
      </c>
      <c r="O201" s="56"/>
      <c r="P201" s="179">
        <f t="shared" ref="P201:P221" si="61">O201*H201</f>
        <v>0</v>
      </c>
      <c r="Q201" s="179">
        <v>0</v>
      </c>
      <c r="R201" s="179">
        <f t="shared" ref="R201:R221" si="62">Q201*H201</f>
        <v>0</v>
      </c>
      <c r="S201" s="179">
        <v>0</v>
      </c>
      <c r="T201" s="180">
        <f t="shared" ref="T201:T221" si="63">S201*H201</f>
        <v>0</v>
      </c>
      <c r="AR201" s="13" t="s">
        <v>201</v>
      </c>
      <c r="AT201" s="13" t="s">
        <v>141</v>
      </c>
      <c r="AU201" s="13" t="s">
        <v>82</v>
      </c>
      <c r="AY201" s="13" t="s">
        <v>138</v>
      </c>
      <c r="BE201" s="181">
        <f t="shared" ref="BE201:BE221" si="64">IF(N201="základní",J201,0)</f>
        <v>0</v>
      </c>
      <c r="BF201" s="181">
        <f t="shared" ref="BF201:BF221" si="65">IF(N201="snížená",J201,0)</f>
        <v>0</v>
      </c>
      <c r="BG201" s="181">
        <f t="shared" ref="BG201:BG221" si="66">IF(N201="zákl. přenesená",J201,0)</f>
        <v>0</v>
      </c>
      <c r="BH201" s="181">
        <f t="shared" ref="BH201:BH221" si="67">IF(N201="sníž. přenesená",J201,0)</f>
        <v>0</v>
      </c>
      <c r="BI201" s="181">
        <f t="shared" ref="BI201:BI221" si="68">IF(N201="nulová",J201,0)</f>
        <v>0</v>
      </c>
      <c r="BJ201" s="13" t="s">
        <v>80</v>
      </c>
      <c r="BK201" s="181">
        <f t="shared" ref="BK201:BK221" si="69">ROUND(I201*H201,2)</f>
        <v>0</v>
      </c>
      <c r="BL201" s="13" t="s">
        <v>201</v>
      </c>
      <c r="BM201" s="13" t="s">
        <v>1396</v>
      </c>
    </row>
    <row r="202" spans="2:65" s="1" customFormat="1" ht="16.5" customHeight="1">
      <c r="B202" s="30"/>
      <c r="C202" s="170" t="s">
        <v>490</v>
      </c>
      <c r="D202" s="170" t="s">
        <v>141</v>
      </c>
      <c r="E202" s="171" t="s">
        <v>634</v>
      </c>
      <c r="F202" s="172" t="s">
        <v>635</v>
      </c>
      <c r="G202" s="173" t="s">
        <v>209</v>
      </c>
      <c r="H202" s="174">
        <v>8</v>
      </c>
      <c r="I202" s="175"/>
      <c r="J202" s="176">
        <f t="shared" si="60"/>
        <v>0</v>
      </c>
      <c r="K202" s="172" t="s">
        <v>145</v>
      </c>
      <c r="L202" s="34"/>
      <c r="M202" s="177" t="s">
        <v>20</v>
      </c>
      <c r="N202" s="178" t="s">
        <v>43</v>
      </c>
      <c r="O202" s="56"/>
      <c r="P202" s="179">
        <f t="shared" si="61"/>
        <v>0</v>
      </c>
      <c r="Q202" s="179">
        <v>6.9999999999999994E-5</v>
      </c>
      <c r="R202" s="179">
        <f t="shared" si="62"/>
        <v>5.5999999999999995E-4</v>
      </c>
      <c r="S202" s="179">
        <v>0</v>
      </c>
      <c r="T202" s="180">
        <f t="shared" si="63"/>
        <v>0</v>
      </c>
      <c r="AR202" s="13" t="s">
        <v>201</v>
      </c>
      <c r="AT202" s="13" t="s">
        <v>141</v>
      </c>
      <c r="AU202" s="13" t="s">
        <v>82</v>
      </c>
      <c r="AY202" s="13" t="s">
        <v>138</v>
      </c>
      <c r="BE202" s="181">
        <f t="shared" si="64"/>
        <v>0</v>
      </c>
      <c r="BF202" s="181">
        <f t="shared" si="65"/>
        <v>0</v>
      </c>
      <c r="BG202" s="181">
        <f t="shared" si="66"/>
        <v>0</v>
      </c>
      <c r="BH202" s="181">
        <f t="shared" si="67"/>
        <v>0</v>
      </c>
      <c r="BI202" s="181">
        <f t="shared" si="68"/>
        <v>0</v>
      </c>
      <c r="BJ202" s="13" t="s">
        <v>80</v>
      </c>
      <c r="BK202" s="181">
        <f t="shared" si="69"/>
        <v>0</v>
      </c>
      <c r="BL202" s="13" t="s">
        <v>201</v>
      </c>
      <c r="BM202" s="13" t="s">
        <v>1397</v>
      </c>
    </row>
    <row r="203" spans="2:65" s="1" customFormat="1" ht="16.5" customHeight="1">
      <c r="B203" s="30"/>
      <c r="C203" s="170" t="s">
        <v>494</v>
      </c>
      <c r="D203" s="170" t="s">
        <v>141</v>
      </c>
      <c r="E203" s="171" t="s">
        <v>638</v>
      </c>
      <c r="F203" s="172" t="s">
        <v>639</v>
      </c>
      <c r="G203" s="173" t="s">
        <v>144</v>
      </c>
      <c r="H203" s="174">
        <v>35.954999999999998</v>
      </c>
      <c r="I203" s="175"/>
      <c r="J203" s="176">
        <f t="shared" si="60"/>
        <v>0</v>
      </c>
      <c r="K203" s="172" t="s">
        <v>145</v>
      </c>
      <c r="L203" s="34"/>
      <c r="M203" s="177" t="s">
        <v>20</v>
      </c>
      <c r="N203" s="178" t="s">
        <v>43</v>
      </c>
      <c r="O203" s="56"/>
      <c r="P203" s="179">
        <f t="shared" si="61"/>
        <v>0</v>
      </c>
      <c r="Q203" s="179">
        <v>0</v>
      </c>
      <c r="R203" s="179">
        <f t="shared" si="62"/>
        <v>0</v>
      </c>
      <c r="S203" s="179">
        <v>0</v>
      </c>
      <c r="T203" s="180">
        <f t="shared" si="63"/>
        <v>0</v>
      </c>
      <c r="AR203" s="13" t="s">
        <v>201</v>
      </c>
      <c r="AT203" s="13" t="s">
        <v>141</v>
      </c>
      <c r="AU203" s="13" t="s">
        <v>82</v>
      </c>
      <c r="AY203" s="13" t="s">
        <v>138</v>
      </c>
      <c r="BE203" s="181">
        <f t="shared" si="64"/>
        <v>0</v>
      </c>
      <c r="BF203" s="181">
        <f t="shared" si="65"/>
        <v>0</v>
      </c>
      <c r="BG203" s="181">
        <f t="shared" si="66"/>
        <v>0</v>
      </c>
      <c r="BH203" s="181">
        <f t="shared" si="67"/>
        <v>0</v>
      </c>
      <c r="BI203" s="181">
        <f t="shared" si="68"/>
        <v>0</v>
      </c>
      <c r="BJ203" s="13" t="s">
        <v>80</v>
      </c>
      <c r="BK203" s="181">
        <f t="shared" si="69"/>
        <v>0</v>
      </c>
      <c r="BL203" s="13" t="s">
        <v>201</v>
      </c>
      <c r="BM203" s="13" t="s">
        <v>1398</v>
      </c>
    </row>
    <row r="204" spans="2:65" s="1" customFormat="1" ht="16.5" customHeight="1">
      <c r="B204" s="30"/>
      <c r="C204" s="170" t="s">
        <v>498</v>
      </c>
      <c r="D204" s="170" t="s">
        <v>141</v>
      </c>
      <c r="E204" s="171" t="s">
        <v>642</v>
      </c>
      <c r="F204" s="172" t="s">
        <v>643</v>
      </c>
      <c r="G204" s="173" t="s">
        <v>144</v>
      </c>
      <c r="H204" s="174">
        <v>35.954999999999998</v>
      </c>
      <c r="I204" s="175"/>
      <c r="J204" s="176">
        <f t="shared" si="60"/>
        <v>0</v>
      </c>
      <c r="K204" s="172" t="s">
        <v>145</v>
      </c>
      <c r="L204" s="34"/>
      <c r="M204" s="177" t="s">
        <v>20</v>
      </c>
      <c r="N204" s="178" t="s">
        <v>43</v>
      </c>
      <c r="O204" s="56"/>
      <c r="P204" s="179">
        <f t="shared" si="61"/>
        <v>0</v>
      </c>
      <c r="Q204" s="179">
        <v>0</v>
      </c>
      <c r="R204" s="179">
        <f t="shared" si="62"/>
        <v>0</v>
      </c>
      <c r="S204" s="179">
        <v>0</v>
      </c>
      <c r="T204" s="180">
        <f t="shared" si="63"/>
        <v>0</v>
      </c>
      <c r="AR204" s="13" t="s">
        <v>201</v>
      </c>
      <c r="AT204" s="13" t="s">
        <v>141</v>
      </c>
      <c r="AU204" s="13" t="s">
        <v>82</v>
      </c>
      <c r="AY204" s="13" t="s">
        <v>138</v>
      </c>
      <c r="BE204" s="181">
        <f t="shared" si="64"/>
        <v>0</v>
      </c>
      <c r="BF204" s="181">
        <f t="shared" si="65"/>
        <v>0</v>
      </c>
      <c r="BG204" s="181">
        <f t="shared" si="66"/>
        <v>0</v>
      </c>
      <c r="BH204" s="181">
        <f t="shared" si="67"/>
        <v>0</v>
      </c>
      <c r="BI204" s="181">
        <f t="shared" si="68"/>
        <v>0</v>
      </c>
      <c r="BJ204" s="13" t="s">
        <v>80</v>
      </c>
      <c r="BK204" s="181">
        <f t="shared" si="69"/>
        <v>0</v>
      </c>
      <c r="BL204" s="13" t="s">
        <v>201</v>
      </c>
      <c r="BM204" s="13" t="s">
        <v>1399</v>
      </c>
    </row>
    <row r="205" spans="2:65" s="1" customFormat="1" ht="16.5" customHeight="1">
      <c r="B205" s="30"/>
      <c r="C205" s="170" t="s">
        <v>502</v>
      </c>
      <c r="D205" s="170" t="s">
        <v>141</v>
      </c>
      <c r="E205" s="171" t="s">
        <v>650</v>
      </c>
      <c r="F205" s="172" t="s">
        <v>651</v>
      </c>
      <c r="G205" s="173" t="s">
        <v>209</v>
      </c>
      <c r="H205" s="174">
        <v>8</v>
      </c>
      <c r="I205" s="175"/>
      <c r="J205" s="176">
        <f t="shared" si="60"/>
        <v>0</v>
      </c>
      <c r="K205" s="172" t="s">
        <v>145</v>
      </c>
      <c r="L205" s="34"/>
      <c r="M205" s="177" t="s">
        <v>20</v>
      </c>
      <c r="N205" s="178" t="s">
        <v>43</v>
      </c>
      <c r="O205" s="56"/>
      <c r="P205" s="179">
        <f t="shared" si="61"/>
        <v>0</v>
      </c>
      <c r="Q205" s="179">
        <v>2.7E-4</v>
      </c>
      <c r="R205" s="179">
        <f t="shared" si="62"/>
        <v>2.16E-3</v>
      </c>
      <c r="S205" s="179">
        <v>0</v>
      </c>
      <c r="T205" s="180">
        <f t="shared" si="63"/>
        <v>0</v>
      </c>
      <c r="AR205" s="13" t="s">
        <v>201</v>
      </c>
      <c r="AT205" s="13" t="s">
        <v>141</v>
      </c>
      <c r="AU205" s="13" t="s">
        <v>82</v>
      </c>
      <c r="AY205" s="13" t="s">
        <v>138</v>
      </c>
      <c r="BE205" s="181">
        <f t="shared" si="64"/>
        <v>0</v>
      </c>
      <c r="BF205" s="181">
        <f t="shared" si="65"/>
        <v>0</v>
      </c>
      <c r="BG205" s="181">
        <f t="shared" si="66"/>
        <v>0</v>
      </c>
      <c r="BH205" s="181">
        <f t="shared" si="67"/>
        <v>0</v>
      </c>
      <c r="BI205" s="181">
        <f t="shared" si="68"/>
        <v>0</v>
      </c>
      <c r="BJ205" s="13" t="s">
        <v>80</v>
      </c>
      <c r="BK205" s="181">
        <f t="shared" si="69"/>
        <v>0</v>
      </c>
      <c r="BL205" s="13" t="s">
        <v>201</v>
      </c>
      <c r="BM205" s="13" t="s">
        <v>1400</v>
      </c>
    </row>
    <row r="206" spans="2:65" s="1" customFormat="1" ht="16.5" customHeight="1">
      <c r="B206" s="30"/>
      <c r="C206" s="170" t="s">
        <v>506</v>
      </c>
      <c r="D206" s="170" t="s">
        <v>141</v>
      </c>
      <c r="E206" s="171" t="s">
        <v>654</v>
      </c>
      <c r="F206" s="172" t="s">
        <v>655</v>
      </c>
      <c r="G206" s="173" t="s">
        <v>144</v>
      </c>
      <c r="H206" s="174">
        <v>35.954999999999998</v>
      </c>
      <c r="I206" s="175"/>
      <c r="J206" s="176">
        <f t="shared" si="60"/>
        <v>0</v>
      </c>
      <c r="K206" s="172" t="s">
        <v>145</v>
      </c>
      <c r="L206" s="34"/>
      <c r="M206" s="177" t="s">
        <v>20</v>
      </c>
      <c r="N206" s="178" t="s">
        <v>43</v>
      </c>
      <c r="O206" s="56"/>
      <c r="P206" s="179">
        <f t="shared" si="61"/>
        <v>0</v>
      </c>
      <c r="Q206" s="179">
        <v>0</v>
      </c>
      <c r="R206" s="179">
        <f t="shared" si="62"/>
        <v>0</v>
      </c>
      <c r="S206" s="179">
        <v>0</v>
      </c>
      <c r="T206" s="180">
        <f t="shared" si="63"/>
        <v>0</v>
      </c>
      <c r="AR206" s="13" t="s">
        <v>201</v>
      </c>
      <c r="AT206" s="13" t="s">
        <v>141</v>
      </c>
      <c r="AU206" s="13" t="s">
        <v>82</v>
      </c>
      <c r="AY206" s="13" t="s">
        <v>138</v>
      </c>
      <c r="BE206" s="181">
        <f t="shared" si="64"/>
        <v>0</v>
      </c>
      <c r="BF206" s="181">
        <f t="shared" si="65"/>
        <v>0</v>
      </c>
      <c r="BG206" s="181">
        <f t="shared" si="66"/>
        <v>0</v>
      </c>
      <c r="BH206" s="181">
        <f t="shared" si="67"/>
        <v>0</v>
      </c>
      <c r="BI206" s="181">
        <f t="shared" si="68"/>
        <v>0</v>
      </c>
      <c r="BJ206" s="13" t="s">
        <v>80</v>
      </c>
      <c r="BK206" s="181">
        <f t="shared" si="69"/>
        <v>0</v>
      </c>
      <c r="BL206" s="13" t="s">
        <v>201</v>
      </c>
      <c r="BM206" s="13" t="s">
        <v>1401</v>
      </c>
    </row>
    <row r="207" spans="2:65" s="1" customFormat="1" ht="16.5" customHeight="1">
      <c r="B207" s="30"/>
      <c r="C207" s="170" t="s">
        <v>510</v>
      </c>
      <c r="D207" s="170" t="s">
        <v>141</v>
      </c>
      <c r="E207" s="171" t="s">
        <v>1402</v>
      </c>
      <c r="F207" s="172" t="s">
        <v>1403</v>
      </c>
      <c r="G207" s="173" t="s">
        <v>144</v>
      </c>
      <c r="H207" s="174">
        <v>96.78</v>
      </c>
      <c r="I207" s="175"/>
      <c r="J207" s="176">
        <f t="shared" si="60"/>
        <v>0</v>
      </c>
      <c r="K207" s="172" t="s">
        <v>145</v>
      </c>
      <c r="L207" s="34"/>
      <c r="M207" s="177" t="s">
        <v>20</v>
      </c>
      <c r="N207" s="178" t="s">
        <v>43</v>
      </c>
      <c r="O207" s="56"/>
      <c r="P207" s="179">
        <f t="shared" si="61"/>
        <v>0</v>
      </c>
      <c r="Q207" s="179">
        <v>0</v>
      </c>
      <c r="R207" s="179">
        <f t="shared" si="62"/>
        <v>0</v>
      </c>
      <c r="S207" s="179">
        <v>0</v>
      </c>
      <c r="T207" s="180">
        <f t="shared" si="63"/>
        <v>0</v>
      </c>
      <c r="AR207" s="13" t="s">
        <v>201</v>
      </c>
      <c r="AT207" s="13" t="s">
        <v>141</v>
      </c>
      <c r="AU207" s="13" t="s">
        <v>82</v>
      </c>
      <c r="AY207" s="13" t="s">
        <v>138</v>
      </c>
      <c r="BE207" s="181">
        <f t="shared" si="64"/>
        <v>0</v>
      </c>
      <c r="BF207" s="181">
        <f t="shared" si="65"/>
        <v>0</v>
      </c>
      <c r="BG207" s="181">
        <f t="shared" si="66"/>
        <v>0</v>
      </c>
      <c r="BH207" s="181">
        <f t="shared" si="67"/>
        <v>0</v>
      </c>
      <c r="BI207" s="181">
        <f t="shared" si="68"/>
        <v>0</v>
      </c>
      <c r="BJ207" s="13" t="s">
        <v>80</v>
      </c>
      <c r="BK207" s="181">
        <f t="shared" si="69"/>
        <v>0</v>
      </c>
      <c r="BL207" s="13" t="s">
        <v>201</v>
      </c>
      <c r="BM207" s="13" t="s">
        <v>1404</v>
      </c>
    </row>
    <row r="208" spans="2:65" s="1" customFormat="1" ht="16.5" customHeight="1">
      <c r="B208" s="30"/>
      <c r="C208" s="170" t="s">
        <v>514</v>
      </c>
      <c r="D208" s="170" t="s">
        <v>141</v>
      </c>
      <c r="E208" s="171" t="s">
        <v>658</v>
      </c>
      <c r="F208" s="172" t="s">
        <v>659</v>
      </c>
      <c r="G208" s="173" t="s">
        <v>144</v>
      </c>
      <c r="H208" s="174">
        <v>35.954999999999998</v>
      </c>
      <c r="I208" s="175"/>
      <c r="J208" s="176">
        <f t="shared" si="60"/>
        <v>0</v>
      </c>
      <c r="K208" s="172" t="s">
        <v>145</v>
      </c>
      <c r="L208" s="34"/>
      <c r="M208" s="177" t="s">
        <v>20</v>
      </c>
      <c r="N208" s="178" t="s">
        <v>43</v>
      </c>
      <c r="O208" s="56"/>
      <c r="P208" s="179">
        <f t="shared" si="61"/>
        <v>0</v>
      </c>
      <c r="Q208" s="179">
        <v>0</v>
      </c>
      <c r="R208" s="179">
        <f t="shared" si="62"/>
        <v>0</v>
      </c>
      <c r="S208" s="179">
        <v>0</v>
      </c>
      <c r="T208" s="180">
        <f t="shared" si="63"/>
        <v>0</v>
      </c>
      <c r="AR208" s="13" t="s">
        <v>201</v>
      </c>
      <c r="AT208" s="13" t="s">
        <v>141</v>
      </c>
      <c r="AU208" s="13" t="s">
        <v>82</v>
      </c>
      <c r="AY208" s="13" t="s">
        <v>138</v>
      </c>
      <c r="BE208" s="181">
        <f t="shared" si="64"/>
        <v>0</v>
      </c>
      <c r="BF208" s="181">
        <f t="shared" si="65"/>
        <v>0</v>
      </c>
      <c r="BG208" s="181">
        <f t="shared" si="66"/>
        <v>0</v>
      </c>
      <c r="BH208" s="181">
        <f t="shared" si="67"/>
        <v>0</v>
      </c>
      <c r="BI208" s="181">
        <f t="shared" si="68"/>
        <v>0</v>
      </c>
      <c r="BJ208" s="13" t="s">
        <v>80</v>
      </c>
      <c r="BK208" s="181">
        <f t="shared" si="69"/>
        <v>0</v>
      </c>
      <c r="BL208" s="13" t="s">
        <v>201</v>
      </c>
      <c r="BM208" s="13" t="s">
        <v>1405</v>
      </c>
    </row>
    <row r="209" spans="2:65" s="1" customFormat="1" ht="16.5" customHeight="1">
      <c r="B209" s="30"/>
      <c r="C209" s="170" t="s">
        <v>518</v>
      </c>
      <c r="D209" s="170" t="s">
        <v>141</v>
      </c>
      <c r="E209" s="171" t="s">
        <v>662</v>
      </c>
      <c r="F209" s="172" t="s">
        <v>663</v>
      </c>
      <c r="G209" s="173" t="s">
        <v>209</v>
      </c>
      <c r="H209" s="174">
        <v>18</v>
      </c>
      <c r="I209" s="175"/>
      <c r="J209" s="176">
        <f t="shared" si="60"/>
        <v>0</v>
      </c>
      <c r="K209" s="172" t="s">
        <v>145</v>
      </c>
      <c r="L209" s="34"/>
      <c r="M209" s="177" t="s">
        <v>20</v>
      </c>
      <c r="N209" s="178" t="s">
        <v>43</v>
      </c>
      <c r="O209" s="56"/>
      <c r="P209" s="179">
        <f t="shared" si="61"/>
        <v>0</v>
      </c>
      <c r="Q209" s="179">
        <v>0</v>
      </c>
      <c r="R209" s="179">
        <f t="shared" si="62"/>
        <v>0</v>
      </c>
      <c r="S209" s="179">
        <v>0</v>
      </c>
      <c r="T209" s="180">
        <f t="shared" si="63"/>
        <v>0</v>
      </c>
      <c r="AR209" s="13" t="s">
        <v>201</v>
      </c>
      <c r="AT209" s="13" t="s">
        <v>141</v>
      </c>
      <c r="AU209" s="13" t="s">
        <v>82</v>
      </c>
      <c r="AY209" s="13" t="s">
        <v>138</v>
      </c>
      <c r="BE209" s="181">
        <f t="shared" si="64"/>
        <v>0</v>
      </c>
      <c r="BF209" s="181">
        <f t="shared" si="65"/>
        <v>0</v>
      </c>
      <c r="BG209" s="181">
        <f t="shared" si="66"/>
        <v>0</v>
      </c>
      <c r="BH209" s="181">
        <f t="shared" si="67"/>
        <v>0</v>
      </c>
      <c r="BI209" s="181">
        <f t="shared" si="68"/>
        <v>0</v>
      </c>
      <c r="BJ209" s="13" t="s">
        <v>80</v>
      </c>
      <c r="BK209" s="181">
        <f t="shared" si="69"/>
        <v>0</v>
      </c>
      <c r="BL209" s="13" t="s">
        <v>201</v>
      </c>
      <c r="BM209" s="13" t="s">
        <v>1406</v>
      </c>
    </row>
    <row r="210" spans="2:65" s="1" customFormat="1" ht="16.5" customHeight="1">
      <c r="B210" s="30"/>
      <c r="C210" s="170" t="s">
        <v>522</v>
      </c>
      <c r="D210" s="170" t="s">
        <v>141</v>
      </c>
      <c r="E210" s="171" t="s">
        <v>666</v>
      </c>
      <c r="F210" s="172" t="s">
        <v>667</v>
      </c>
      <c r="G210" s="173" t="s">
        <v>144</v>
      </c>
      <c r="H210" s="174">
        <v>158.73500000000001</v>
      </c>
      <c r="I210" s="175"/>
      <c r="J210" s="176">
        <f t="shared" si="60"/>
        <v>0</v>
      </c>
      <c r="K210" s="172" t="s">
        <v>145</v>
      </c>
      <c r="L210" s="34"/>
      <c r="M210" s="177" t="s">
        <v>20</v>
      </c>
      <c r="N210" s="178" t="s">
        <v>43</v>
      </c>
      <c r="O210" s="56"/>
      <c r="P210" s="179">
        <f t="shared" si="61"/>
        <v>0</v>
      </c>
      <c r="Q210" s="179">
        <v>0</v>
      </c>
      <c r="R210" s="179">
        <f t="shared" si="62"/>
        <v>0</v>
      </c>
      <c r="S210" s="179">
        <v>0</v>
      </c>
      <c r="T210" s="180">
        <f t="shared" si="63"/>
        <v>0</v>
      </c>
      <c r="AR210" s="13" t="s">
        <v>201</v>
      </c>
      <c r="AT210" s="13" t="s">
        <v>141</v>
      </c>
      <c r="AU210" s="13" t="s">
        <v>82</v>
      </c>
      <c r="AY210" s="13" t="s">
        <v>138</v>
      </c>
      <c r="BE210" s="181">
        <f t="shared" si="64"/>
        <v>0</v>
      </c>
      <c r="BF210" s="181">
        <f t="shared" si="65"/>
        <v>0</v>
      </c>
      <c r="BG210" s="181">
        <f t="shared" si="66"/>
        <v>0</v>
      </c>
      <c r="BH210" s="181">
        <f t="shared" si="67"/>
        <v>0</v>
      </c>
      <c r="BI210" s="181">
        <f t="shared" si="68"/>
        <v>0</v>
      </c>
      <c r="BJ210" s="13" t="s">
        <v>80</v>
      </c>
      <c r="BK210" s="181">
        <f t="shared" si="69"/>
        <v>0</v>
      </c>
      <c r="BL210" s="13" t="s">
        <v>201</v>
      </c>
      <c r="BM210" s="13" t="s">
        <v>1407</v>
      </c>
    </row>
    <row r="211" spans="2:65" s="1" customFormat="1" ht="16.5" customHeight="1">
      <c r="B211" s="30"/>
      <c r="C211" s="170" t="s">
        <v>526</v>
      </c>
      <c r="D211" s="170" t="s">
        <v>141</v>
      </c>
      <c r="E211" s="171" t="s">
        <v>1408</v>
      </c>
      <c r="F211" s="172" t="s">
        <v>1409</v>
      </c>
      <c r="G211" s="173" t="s">
        <v>209</v>
      </c>
      <c r="H211" s="174">
        <v>1</v>
      </c>
      <c r="I211" s="175"/>
      <c r="J211" s="176">
        <f t="shared" si="60"/>
        <v>0</v>
      </c>
      <c r="K211" s="172" t="s">
        <v>145</v>
      </c>
      <c r="L211" s="34"/>
      <c r="M211" s="177" t="s">
        <v>20</v>
      </c>
      <c r="N211" s="178" t="s">
        <v>43</v>
      </c>
      <c r="O211" s="56"/>
      <c r="P211" s="179">
        <f t="shared" si="61"/>
        <v>0</v>
      </c>
      <c r="Q211" s="179">
        <v>2.0000000000000001E-4</v>
      </c>
      <c r="R211" s="179">
        <f t="shared" si="62"/>
        <v>2.0000000000000001E-4</v>
      </c>
      <c r="S211" s="179">
        <v>5.108E-2</v>
      </c>
      <c r="T211" s="180">
        <f t="shared" si="63"/>
        <v>5.108E-2</v>
      </c>
      <c r="AR211" s="13" t="s">
        <v>201</v>
      </c>
      <c r="AT211" s="13" t="s">
        <v>141</v>
      </c>
      <c r="AU211" s="13" t="s">
        <v>82</v>
      </c>
      <c r="AY211" s="13" t="s">
        <v>138</v>
      </c>
      <c r="BE211" s="181">
        <f t="shared" si="64"/>
        <v>0</v>
      </c>
      <c r="BF211" s="181">
        <f t="shared" si="65"/>
        <v>0</v>
      </c>
      <c r="BG211" s="181">
        <f t="shared" si="66"/>
        <v>0</v>
      </c>
      <c r="BH211" s="181">
        <f t="shared" si="67"/>
        <v>0</v>
      </c>
      <c r="BI211" s="181">
        <f t="shared" si="68"/>
        <v>0</v>
      </c>
      <c r="BJ211" s="13" t="s">
        <v>80</v>
      </c>
      <c r="BK211" s="181">
        <f t="shared" si="69"/>
        <v>0</v>
      </c>
      <c r="BL211" s="13" t="s">
        <v>201</v>
      </c>
      <c r="BM211" s="13" t="s">
        <v>1410</v>
      </c>
    </row>
    <row r="212" spans="2:65" s="1" customFormat="1" ht="16.5" customHeight="1">
      <c r="B212" s="30"/>
      <c r="C212" s="170" t="s">
        <v>530</v>
      </c>
      <c r="D212" s="170" t="s">
        <v>141</v>
      </c>
      <c r="E212" s="171" t="s">
        <v>1411</v>
      </c>
      <c r="F212" s="172" t="s">
        <v>1412</v>
      </c>
      <c r="G212" s="173" t="s">
        <v>209</v>
      </c>
      <c r="H212" s="174">
        <v>3</v>
      </c>
      <c r="I212" s="175"/>
      <c r="J212" s="176">
        <f t="shared" si="60"/>
        <v>0</v>
      </c>
      <c r="K212" s="172" t="s">
        <v>145</v>
      </c>
      <c r="L212" s="34"/>
      <c r="M212" s="177" t="s">
        <v>20</v>
      </c>
      <c r="N212" s="178" t="s">
        <v>43</v>
      </c>
      <c r="O212" s="56"/>
      <c r="P212" s="179">
        <f t="shared" si="61"/>
        <v>0</v>
      </c>
      <c r="Q212" s="179">
        <v>2.4000000000000001E-4</v>
      </c>
      <c r="R212" s="179">
        <f t="shared" si="62"/>
        <v>7.2000000000000005E-4</v>
      </c>
      <c r="S212" s="179">
        <v>0.10216</v>
      </c>
      <c r="T212" s="180">
        <f t="shared" si="63"/>
        <v>0.30647999999999997</v>
      </c>
      <c r="AR212" s="13" t="s">
        <v>201</v>
      </c>
      <c r="AT212" s="13" t="s">
        <v>141</v>
      </c>
      <c r="AU212" s="13" t="s">
        <v>82</v>
      </c>
      <c r="AY212" s="13" t="s">
        <v>138</v>
      </c>
      <c r="BE212" s="181">
        <f t="shared" si="64"/>
        <v>0</v>
      </c>
      <c r="BF212" s="181">
        <f t="shared" si="65"/>
        <v>0</v>
      </c>
      <c r="BG212" s="181">
        <f t="shared" si="66"/>
        <v>0</v>
      </c>
      <c r="BH212" s="181">
        <f t="shared" si="67"/>
        <v>0</v>
      </c>
      <c r="BI212" s="181">
        <f t="shared" si="68"/>
        <v>0</v>
      </c>
      <c r="BJ212" s="13" t="s">
        <v>80</v>
      </c>
      <c r="BK212" s="181">
        <f t="shared" si="69"/>
        <v>0</v>
      </c>
      <c r="BL212" s="13" t="s">
        <v>201</v>
      </c>
      <c r="BM212" s="13" t="s">
        <v>1413</v>
      </c>
    </row>
    <row r="213" spans="2:65" s="1" customFormat="1" ht="16.5" customHeight="1">
      <c r="B213" s="30"/>
      <c r="C213" s="170" t="s">
        <v>534</v>
      </c>
      <c r="D213" s="170" t="s">
        <v>141</v>
      </c>
      <c r="E213" s="171" t="s">
        <v>1414</v>
      </c>
      <c r="F213" s="172" t="s">
        <v>1415</v>
      </c>
      <c r="G213" s="173" t="s">
        <v>209</v>
      </c>
      <c r="H213" s="174">
        <v>1</v>
      </c>
      <c r="I213" s="175"/>
      <c r="J213" s="176">
        <f t="shared" si="60"/>
        <v>0</v>
      </c>
      <c r="K213" s="172" t="s">
        <v>145</v>
      </c>
      <c r="L213" s="34"/>
      <c r="M213" s="177" t="s">
        <v>20</v>
      </c>
      <c r="N213" s="178" t="s">
        <v>43</v>
      </c>
      <c r="O213" s="56"/>
      <c r="P213" s="179">
        <f t="shared" si="61"/>
        <v>0</v>
      </c>
      <c r="Q213" s="179">
        <v>3.1E-4</v>
      </c>
      <c r="R213" s="179">
        <f t="shared" si="62"/>
        <v>3.1E-4</v>
      </c>
      <c r="S213" s="179">
        <v>0.25684000000000001</v>
      </c>
      <c r="T213" s="180">
        <f t="shared" si="63"/>
        <v>0.25684000000000001</v>
      </c>
      <c r="AR213" s="13" t="s">
        <v>201</v>
      </c>
      <c r="AT213" s="13" t="s">
        <v>141</v>
      </c>
      <c r="AU213" s="13" t="s">
        <v>82</v>
      </c>
      <c r="AY213" s="13" t="s">
        <v>138</v>
      </c>
      <c r="BE213" s="181">
        <f t="shared" si="64"/>
        <v>0</v>
      </c>
      <c r="BF213" s="181">
        <f t="shared" si="65"/>
        <v>0</v>
      </c>
      <c r="BG213" s="181">
        <f t="shared" si="66"/>
        <v>0</v>
      </c>
      <c r="BH213" s="181">
        <f t="shared" si="67"/>
        <v>0</v>
      </c>
      <c r="BI213" s="181">
        <f t="shared" si="68"/>
        <v>0</v>
      </c>
      <c r="BJ213" s="13" t="s">
        <v>80</v>
      </c>
      <c r="BK213" s="181">
        <f t="shared" si="69"/>
        <v>0</v>
      </c>
      <c r="BL213" s="13" t="s">
        <v>201</v>
      </c>
      <c r="BM213" s="13" t="s">
        <v>1416</v>
      </c>
    </row>
    <row r="214" spans="2:65" s="1" customFormat="1" ht="16.5" customHeight="1">
      <c r="B214" s="30"/>
      <c r="C214" s="170" t="s">
        <v>538</v>
      </c>
      <c r="D214" s="170" t="s">
        <v>141</v>
      </c>
      <c r="E214" s="171" t="s">
        <v>1417</v>
      </c>
      <c r="F214" s="172" t="s">
        <v>1418</v>
      </c>
      <c r="G214" s="173" t="s">
        <v>209</v>
      </c>
      <c r="H214" s="174">
        <v>8</v>
      </c>
      <c r="I214" s="175"/>
      <c r="J214" s="176">
        <f t="shared" si="60"/>
        <v>0</v>
      </c>
      <c r="K214" s="172" t="s">
        <v>145</v>
      </c>
      <c r="L214" s="34"/>
      <c r="M214" s="177" t="s">
        <v>20</v>
      </c>
      <c r="N214" s="178" t="s">
        <v>43</v>
      </c>
      <c r="O214" s="56"/>
      <c r="P214" s="179">
        <f t="shared" si="61"/>
        <v>0</v>
      </c>
      <c r="Q214" s="179">
        <v>1.0000000000000001E-5</v>
      </c>
      <c r="R214" s="179">
        <f t="shared" si="62"/>
        <v>8.0000000000000007E-5</v>
      </c>
      <c r="S214" s="179">
        <v>7.5000000000000002E-4</v>
      </c>
      <c r="T214" s="180">
        <f t="shared" si="63"/>
        <v>6.0000000000000001E-3</v>
      </c>
      <c r="AR214" s="13" t="s">
        <v>201</v>
      </c>
      <c r="AT214" s="13" t="s">
        <v>141</v>
      </c>
      <c r="AU214" s="13" t="s">
        <v>82</v>
      </c>
      <c r="AY214" s="13" t="s">
        <v>138</v>
      </c>
      <c r="BE214" s="181">
        <f t="shared" si="64"/>
        <v>0</v>
      </c>
      <c r="BF214" s="181">
        <f t="shared" si="65"/>
        <v>0</v>
      </c>
      <c r="BG214" s="181">
        <f t="shared" si="66"/>
        <v>0</v>
      </c>
      <c r="BH214" s="181">
        <f t="shared" si="67"/>
        <v>0</v>
      </c>
      <c r="BI214" s="181">
        <f t="shared" si="68"/>
        <v>0</v>
      </c>
      <c r="BJ214" s="13" t="s">
        <v>80</v>
      </c>
      <c r="BK214" s="181">
        <f t="shared" si="69"/>
        <v>0</v>
      </c>
      <c r="BL214" s="13" t="s">
        <v>201</v>
      </c>
      <c r="BM214" s="13" t="s">
        <v>1419</v>
      </c>
    </row>
    <row r="215" spans="2:65" s="1" customFormat="1" ht="16.5" customHeight="1">
      <c r="B215" s="30"/>
      <c r="C215" s="170" t="s">
        <v>542</v>
      </c>
      <c r="D215" s="170" t="s">
        <v>141</v>
      </c>
      <c r="E215" s="171" t="s">
        <v>1420</v>
      </c>
      <c r="F215" s="172" t="s">
        <v>1421</v>
      </c>
      <c r="G215" s="173" t="s">
        <v>209</v>
      </c>
      <c r="H215" s="174">
        <v>1</v>
      </c>
      <c r="I215" s="175"/>
      <c r="J215" s="176">
        <f t="shared" si="60"/>
        <v>0</v>
      </c>
      <c r="K215" s="172" t="s">
        <v>145</v>
      </c>
      <c r="L215" s="34"/>
      <c r="M215" s="177" t="s">
        <v>20</v>
      </c>
      <c r="N215" s="178" t="s">
        <v>43</v>
      </c>
      <c r="O215" s="56"/>
      <c r="P215" s="179">
        <f t="shared" si="61"/>
        <v>0</v>
      </c>
      <c r="Q215" s="179">
        <v>2.0000000000000001E-4</v>
      </c>
      <c r="R215" s="179">
        <f t="shared" si="62"/>
        <v>2.0000000000000001E-4</v>
      </c>
      <c r="S215" s="179">
        <v>0</v>
      </c>
      <c r="T215" s="180">
        <f t="shared" si="63"/>
        <v>0</v>
      </c>
      <c r="AR215" s="13" t="s">
        <v>201</v>
      </c>
      <c r="AT215" s="13" t="s">
        <v>141</v>
      </c>
      <c r="AU215" s="13" t="s">
        <v>82</v>
      </c>
      <c r="AY215" s="13" t="s">
        <v>138</v>
      </c>
      <c r="BE215" s="181">
        <f t="shared" si="64"/>
        <v>0</v>
      </c>
      <c r="BF215" s="181">
        <f t="shared" si="65"/>
        <v>0</v>
      </c>
      <c r="BG215" s="181">
        <f t="shared" si="66"/>
        <v>0</v>
      </c>
      <c r="BH215" s="181">
        <f t="shared" si="67"/>
        <v>0</v>
      </c>
      <c r="BI215" s="181">
        <f t="shared" si="68"/>
        <v>0</v>
      </c>
      <c r="BJ215" s="13" t="s">
        <v>80</v>
      </c>
      <c r="BK215" s="181">
        <f t="shared" si="69"/>
        <v>0</v>
      </c>
      <c r="BL215" s="13" t="s">
        <v>201</v>
      </c>
      <c r="BM215" s="13" t="s">
        <v>1422</v>
      </c>
    </row>
    <row r="216" spans="2:65" s="1" customFormat="1" ht="16.5" customHeight="1">
      <c r="B216" s="30"/>
      <c r="C216" s="170" t="s">
        <v>546</v>
      </c>
      <c r="D216" s="170" t="s">
        <v>141</v>
      </c>
      <c r="E216" s="171" t="s">
        <v>1423</v>
      </c>
      <c r="F216" s="172" t="s">
        <v>1424</v>
      </c>
      <c r="G216" s="173" t="s">
        <v>209</v>
      </c>
      <c r="H216" s="174">
        <v>3</v>
      </c>
      <c r="I216" s="175"/>
      <c r="J216" s="176">
        <f t="shared" si="60"/>
        <v>0</v>
      </c>
      <c r="K216" s="172" t="s">
        <v>145</v>
      </c>
      <c r="L216" s="34"/>
      <c r="M216" s="177" t="s">
        <v>20</v>
      </c>
      <c r="N216" s="178" t="s">
        <v>43</v>
      </c>
      <c r="O216" s="56"/>
      <c r="P216" s="179">
        <f t="shared" si="61"/>
        <v>0</v>
      </c>
      <c r="Q216" s="179">
        <v>2.4000000000000001E-4</v>
      </c>
      <c r="R216" s="179">
        <f t="shared" si="62"/>
        <v>7.2000000000000005E-4</v>
      </c>
      <c r="S216" s="179">
        <v>0</v>
      </c>
      <c r="T216" s="180">
        <f t="shared" si="63"/>
        <v>0</v>
      </c>
      <c r="AR216" s="13" t="s">
        <v>201</v>
      </c>
      <c r="AT216" s="13" t="s">
        <v>141</v>
      </c>
      <c r="AU216" s="13" t="s">
        <v>82</v>
      </c>
      <c r="AY216" s="13" t="s">
        <v>138</v>
      </c>
      <c r="BE216" s="181">
        <f t="shared" si="64"/>
        <v>0</v>
      </c>
      <c r="BF216" s="181">
        <f t="shared" si="65"/>
        <v>0</v>
      </c>
      <c r="BG216" s="181">
        <f t="shared" si="66"/>
        <v>0</v>
      </c>
      <c r="BH216" s="181">
        <f t="shared" si="67"/>
        <v>0</v>
      </c>
      <c r="BI216" s="181">
        <f t="shared" si="68"/>
        <v>0</v>
      </c>
      <c r="BJ216" s="13" t="s">
        <v>80</v>
      </c>
      <c r="BK216" s="181">
        <f t="shared" si="69"/>
        <v>0</v>
      </c>
      <c r="BL216" s="13" t="s">
        <v>201</v>
      </c>
      <c r="BM216" s="13" t="s">
        <v>1425</v>
      </c>
    </row>
    <row r="217" spans="2:65" s="1" customFormat="1" ht="22.5" customHeight="1">
      <c r="B217" s="30"/>
      <c r="C217" s="170" t="s">
        <v>550</v>
      </c>
      <c r="D217" s="170" t="s">
        <v>141</v>
      </c>
      <c r="E217" s="171" t="s">
        <v>1426</v>
      </c>
      <c r="F217" s="172" t="s">
        <v>1427</v>
      </c>
      <c r="G217" s="173" t="s">
        <v>209</v>
      </c>
      <c r="H217" s="174">
        <v>1</v>
      </c>
      <c r="I217" s="175"/>
      <c r="J217" s="176">
        <f t="shared" si="60"/>
        <v>0</v>
      </c>
      <c r="K217" s="172" t="s">
        <v>145</v>
      </c>
      <c r="L217" s="34"/>
      <c r="M217" s="177" t="s">
        <v>20</v>
      </c>
      <c r="N217" s="178" t="s">
        <v>43</v>
      </c>
      <c r="O217" s="56"/>
      <c r="P217" s="179">
        <f t="shared" si="61"/>
        <v>0</v>
      </c>
      <c r="Q217" s="179">
        <v>3.1E-4</v>
      </c>
      <c r="R217" s="179">
        <f t="shared" si="62"/>
        <v>3.1E-4</v>
      </c>
      <c r="S217" s="179">
        <v>0</v>
      </c>
      <c r="T217" s="180">
        <f t="shared" si="63"/>
        <v>0</v>
      </c>
      <c r="AR217" s="13" t="s">
        <v>201</v>
      </c>
      <c r="AT217" s="13" t="s">
        <v>141</v>
      </c>
      <c r="AU217" s="13" t="s">
        <v>82</v>
      </c>
      <c r="AY217" s="13" t="s">
        <v>138</v>
      </c>
      <c r="BE217" s="181">
        <f t="shared" si="64"/>
        <v>0</v>
      </c>
      <c r="BF217" s="181">
        <f t="shared" si="65"/>
        <v>0</v>
      </c>
      <c r="BG217" s="181">
        <f t="shared" si="66"/>
        <v>0</v>
      </c>
      <c r="BH217" s="181">
        <f t="shared" si="67"/>
        <v>0</v>
      </c>
      <c r="BI217" s="181">
        <f t="shared" si="68"/>
        <v>0</v>
      </c>
      <c r="BJ217" s="13" t="s">
        <v>80</v>
      </c>
      <c r="BK217" s="181">
        <f t="shared" si="69"/>
        <v>0</v>
      </c>
      <c r="BL217" s="13" t="s">
        <v>201</v>
      </c>
      <c r="BM217" s="13" t="s">
        <v>1428</v>
      </c>
    </row>
    <row r="218" spans="2:65" s="1" customFormat="1" ht="16.5" customHeight="1">
      <c r="B218" s="30"/>
      <c r="C218" s="170" t="s">
        <v>254</v>
      </c>
      <c r="D218" s="170" t="s">
        <v>141</v>
      </c>
      <c r="E218" s="171" t="s">
        <v>1429</v>
      </c>
      <c r="F218" s="172" t="s">
        <v>1430</v>
      </c>
      <c r="G218" s="173" t="s">
        <v>209</v>
      </c>
      <c r="H218" s="174">
        <v>4</v>
      </c>
      <c r="I218" s="175"/>
      <c r="J218" s="176">
        <f t="shared" si="60"/>
        <v>0</v>
      </c>
      <c r="K218" s="172" t="s">
        <v>145</v>
      </c>
      <c r="L218" s="34"/>
      <c r="M218" s="177" t="s">
        <v>20</v>
      </c>
      <c r="N218" s="178" t="s">
        <v>43</v>
      </c>
      <c r="O218" s="56"/>
      <c r="P218" s="179">
        <f t="shared" si="61"/>
        <v>0</v>
      </c>
      <c r="Q218" s="179">
        <v>0</v>
      </c>
      <c r="R218" s="179">
        <f t="shared" si="62"/>
        <v>0</v>
      </c>
      <c r="S218" s="179">
        <v>3.5999999999999997E-2</v>
      </c>
      <c r="T218" s="180">
        <f t="shared" si="63"/>
        <v>0.14399999999999999</v>
      </c>
      <c r="AR218" s="13" t="s">
        <v>201</v>
      </c>
      <c r="AT218" s="13" t="s">
        <v>141</v>
      </c>
      <c r="AU218" s="13" t="s">
        <v>82</v>
      </c>
      <c r="AY218" s="13" t="s">
        <v>138</v>
      </c>
      <c r="BE218" s="181">
        <f t="shared" si="64"/>
        <v>0</v>
      </c>
      <c r="BF218" s="181">
        <f t="shared" si="65"/>
        <v>0</v>
      </c>
      <c r="BG218" s="181">
        <f t="shared" si="66"/>
        <v>0</v>
      </c>
      <c r="BH218" s="181">
        <f t="shared" si="67"/>
        <v>0</v>
      </c>
      <c r="BI218" s="181">
        <f t="shared" si="68"/>
        <v>0</v>
      </c>
      <c r="BJ218" s="13" t="s">
        <v>80</v>
      </c>
      <c r="BK218" s="181">
        <f t="shared" si="69"/>
        <v>0</v>
      </c>
      <c r="BL218" s="13" t="s">
        <v>201</v>
      </c>
      <c r="BM218" s="13" t="s">
        <v>1431</v>
      </c>
    </row>
    <row r="219" spans="2:65" s="1" customFormat="1" ht="16.5" customHeight="1">
      <c r="B219" s="30"/>
      <c r="C219" s="170" t="s">
        <v>557</v>
      </c>
      <c r="D219" s="170" t="s">
        <v>141</v>
      </c>
      <c r="E219" s="171" t="s">
        <v>674</v>
      </c>
      <c r="F219" s="172" t="s">
        <v>675</v>
      </c>
      <c r="G219" s="173" t="s">
        <v>144</v>
      </c>
      <c r="H219" s="174">
        <v>158.73500000000001</v>
      </c>
      <c r="I219" s="175"/>
      <c r="J219" s="176">
        <f t="shared" si="60"/>
        <v>0</v>
      </c>
      <c r="K219" s="172" t="s">
        <v>145</v>
      </c>
      <c r="L219" s="34"/>
      <c r="M219" s="177" t="s">
        <v>20</v>
      </c>
      <c r="N219" s="178" t="s">
        <v>43</v>
      </c>
      <c r="O219" s="56"/>
      <c r="P219" s="179">
        <f t="shared" si="61"/>
        <v>0</v>
      </c>
      <c r="Q219" s="179">
        <v>0</v>
      </c>
      <c r="R219" s="179">
        <f t="shared" si="62"/>
        <v>0</v>
      </c>
      <c r="S219" s="179">
        <v>0</v>
      </c>
      <c r="T219" s="180">
        <f t="shared" si="63"/>
        <v>0</v>
      </c>
      <c r="AR219" s="13" t="s">
        <v>201</v>
      </c>
      <c r="AT219" s="13" t="s">
        <v>141</v>
      </c>
      <c r="AU219" s="13" t="s">
        <v>82</v>
      </c>
      <c r="AY219" s="13" t="s">
        <v>138</v>
      </c>
      <c r="BE219" s="181">
        <f t="shared" si="64"/>
        <v>0</v>
      </c>
      <c r="BF219" s="181">
        <f t="shared" si="65"/>
        <v>0</v>
      </c>
      <c r="BG219" s="181">
        <f t="shared" si="66"/>
        <v>0</v>
      </c>
      <c r="BH219" s="181">
        <f t="shared" si="67"/>
        <v>0</v>
      </c>
      <c r="BI219" s="181">
        <f t="shared" si="68"/>
        <v>0</v>
      </c>
      <c r="BJ219" s="13" t="s">
        <v>80</v>
      </c>
      <c r="BK219" s="181">
        <f t="shared" si="69"/>
        <v>0</v>
      </c>
      <c r="BL219" s="13" t="s">
        <v>201</v>
      </c>
      <c r="BM219" s="13" t="s">
        <v>1432</v>
      </c>
    </row>
    <row r="220" spans="2:65" s="1" customFormat="1" ht="22.5" customHeight="1">
      <c r="B220" s="30"/>
      <c r="C220" s="170" t="s">
        <v>561</v>
      </c>
      <c r="D220" s="170" t="s">
        <v>141</v>
      </c>
      <c r="E220" s="171" t="s">
        <v>678</v>
      </c>
      <c r="F220" s="172" t="s">
        <v>679</v>
      </c>
      <c r="G220" s="173" t="s">
        <v>259</v>
      </c>
      <c r="H220" s="174">
        <v>4.7839999999999998</v>
      </c>
      <c r="I220" s="175"/>
      <c r="J220" s="176">
        <f t="shared" si="60"/>
        <v>0</v>
      </c>
      <c r="K220" s="172" t="s">
        <v>145</v>
      </c>
      <c r="L220" s="34"/>
      <c r="M220" s="177" t="s">
        <v>20</v>
      </c>
      <c r="N220" s="178" t="s">
        <v>43</v>
      </c>
      <c r="O220" s="56"/>
      <c r="P220" s="179">
        <f t="shared" si="61"/>
        <v>0</v>
      </c>
      <c r="Q220" s="179">
        <v>0</v>
      </c>
      <c r="R220" s="179">
        <f t="shared" si="62"/>
        <v>0</v>
      </c>
      <c r="S220" s="179">
        <v>0</v>
      </c>
      <c r="T220" s="180">
        <f t="shared" si="63"/>
        <v>0</v>
      </c>
      <c r="AR220" s="13" t="s">
        <v>201</v>
      </c>
      <c r="AT220" s="13" t="s">
        <v>141</v>
      </c>
      <c r="AU220" s="13" t="s">
        <v>82</v>
      </c>
      <c r="AY220" s="13" t="s">
        <v>138</v>
      </c>
      <c r="BE220" s="181">
        <f t="shared" si="64"/>
        <v>0</v>
      </c>
      <c r="BF220" s="181">
        <f t="shared" si="65"/>
        <v>0</v>
      </c>
      <c r="BG220" s="181">
        <f t="shared" si="66"/>
        <v>0</v>
      </c>
      <c r="BH220" s="181">
        <f t="shared" si="67"/>
        <v>0</v>
      </c>
      <c r="BI220" s="181">
        <f t="shared" si="68"/>
        <v>0</v>
      </c>
      <c r="BJ220" s="13" t="s">
        <v>80</v>
      </c>
      <c r="BK220" s="181">
        <f t="shared" si="69"/>
        <v>0</v>
      </c>
      <c r="BL220" s="13" t="s">
        <v>201</v>
      </c>
      <c r="BM220" s="13" t="s">
        <v>1433</v>
      </c>
    </row>
    <row r="221" spans="2:65" s="1" customFormat="1" ht="22.5" customHeight="1">
      <c r="B221" s="30"/>
      <c r="C221" s="170" t="s">
        <v>565</v>
      </c>
      <c r="D221" s="170" t="s">
        <v>141</v>
      </c>
      <c r="E221" s="171" t="s">
        <v>682</v>
      </c>
      <c r="F221" s="172" t="s">
        <v>683</v>
      </c>
      <c r="G221" s="173" t="s">
        <v>259</v>
      </c>
      <c r="H221" s="174">
        <v>4.7990000000000004</v>
      </c>
      <c r="I221" s="175"/>
      <c r="J221" s="176">
        <f t="shared" si="60"/>
        <v>0</v>
      </c>
      <c r="K221" s="172" t="s">
        <v>145</v>
      </c>
      <c r="L221" s="34"/>
      <c r="M221" s="177" t="s">
        <v>20</v>
      </c>
      <c r="N221" s="178" t="s">
        <v>43</v>
      </c>
      <c r="O221" s="56"/>
      <c r="P221" s="179">
        <f t="shared" si="61"/>
        <v>0</v>
      </c>
      <c r="Q221" s="179">
        <v>0</v>
      </c>
      <c r="R221" s="179">
        <f t="shared" si="62"/>
        <v>0</v>
      </c>
      <c r="S221" s="179">
        <v>0</v>
      </c>
      <c r="T221" s="180">
        <f t="shared" si="63"/>
        <v>0</v>
      </c>
      <c r="AR221" s="13" t="s">
        <v>201</v>
      </c>
      <c r="AT221" s="13" t="s">
        <v>141</v>
      </c>
      <c r="AU221" s="13" t="s">
        <v>82</v>
      </c>
      <c r="AY221" s="13" t="s">
        <v>138</v>
      </c>
      <c r="BE221" s="181">
        <f t="shared" si="64"/>
        <v>0</v>
      </c>
      <c r="BF221" s="181">
        <f t="shared" si="65"/>
        <v>0</v>
      </c>
      <c r="BG221" s="181">
        <f t="shared" si="66"/>
        <v>0</v>
      </c>
      <c r="BH221" s="181">
        <f t="shared" si="67"/>
        <v>0</v>
      </c>
      <c r="BI221" s="181">
        <f t="shared" si="68"/>
        <v>0</v>
      </c>
      <c r="BJ221" s="13" t="s">
        <v>80</v>
      </c>
      <c r="BK221" s="181">
        <f t="shared" si="69"/>
        <v>0</v>
      </c>
      <c r="BL221" s="13" t="s">
        <v>201</v>
      </c>
      <c r="BM221" s="13" t="s">
        <v>1434</v>
      </c>
    </row>
    <row r="222" spans="2:65" s="10" customFormat="1" ht="22.9" customHeight="1">
      <c r="B222" s="154"/>
      <c r="C222" s="155"/>
      <c r="D222" s="156" t="s">
        <v>71</v>
      </c>
      <c r="E222" s="168" t="s">
        <v>685</v>
      </c>
      <c r="F222" s="168" t="s">
        <v>686</v>
      </c>
      <c r="G222" s="155"/>
      <c r="H222" s="155"/>
      <c r="I222" s="158"/>
      <c r="J222" s="169">
        <f>BK222</f>
        <v>0</v>
      </c>
      <c r="K222" s="155"/>
      <c r="L222" s="160"/>
      <c r="M222" s="161"/>
      <c r="N222" s="162"/>
      <c r="O222" s="162"/>
      <c r="P222" s="163">
        <f>SUM(P223:P255)</f>
        <v>0</v>
      </c>
      <c r="Q222" s="162"/>
      <c r="R222" s="163">
        <f>SUM(R223:R255)</f>
        <v>0</v>
      </c>
      <c r="S222" s="162"/>
      <c r="T222" s="164">
        <f>SUM(T223:T255)</f>
        <v>0</v>
      </c>
      <c r="AR222" s="165" t="s">
        <v>82</v>
      </c>
      <c r="AT222" s="166" t="s">
        <v>71</v>
      </c>
      <c r="AU222" s="166" t="s">
        <v>80</v>
      </c>
      <c r="AY222" s="165" t="s">
        <v>138</v>
      </c>
      <c r="BK222" s="167">
        <f>SUM(BK223:BK255)</f>
        <v>0</v>
      </c>
    </row>
    <row r="223" spans="2:65" s="1" customFormat="1" ht="16.5" customHeight="1">
      <c r="B223" s="30"/>
      <c r="C223" s="170" t="s">
        <v>569</v>
      </c>
      <c r="D223" s="170" t="s">
        <v>141</v>
      </c>
      <c r="E223" s="171" t="s">
        <v>688</v>
      </c>
      <c r="F223" s="172" t="s">
        <v>1435</v>
      </c>
      <c r="G223" s="173" t="s">
        <v>694</v>
      </c>
      <c r="H223" s="174">
        <v>1</v>
      </c>
      <c r="I223" s="175"/>
      <c r="J223" s="176">
        <f t="shared" ref="J223:J255" si="70">ROUND(I223*H223,2)</f>
        <v>0</v>
      </c>
      <c r="K223" s="172" t="s">
        <v>20</v>
      </c>
      <c r="L223" s="34"/>
      <c r="M223" s="177" t="s">
        <v>20</v>
      </c>
      <c r="N223" s="178" t="s">
        <v>43</v>
      </c>
      <c r="O223" s="56"/>
      <c r="P223" s="179">
        <f t="shared" ref="P223:P255" si="71">O223*H223</f>
        <v>0</v>
      </c>
      <c r="Q223" s="179">
        <v>0</v>
      </c>
      <c r="R223" s="179">
        <f t="shared" ref="R223:R255" si="72">Q223*H223</f>
        <v>0</v>
      </c>
      <c r="S223" s="179">
        <v>0</v>
      </c>
      <c r="T223" s="180">
        <f t="shared" ref="T223:T255" si="73">S223*H223</f>
        <v>0</v>
      </c>
      <c r="AR223" s="13" t="s">
        <v>1436</v>
      </c>
      <c r="AT223" s="13" t="s">
        <v>141</v>
      </c>
      <c r="AU223" s="13" t="s">
        <v>82</v>
      </c>
      <c r="AY223" s="13" t="s">
        <v>138</v>
      </c>
      <c r="BE223" s="181">
        <f t="shared" ref="BE223:BE255" si="74">IF(N223="základní",J223,0)</f>
        <v>0</v>
      </c>
      <c r="BF223" s="181">
        <f t="shared" ref="BF223:BF255" si="75">IF(N223="snížená",J223,0)</f>
        <v>0</v>
      </c>
      <c r="BG223" s="181">
        <f t="shared" ref="BG223:BG255" si="76">IF(N223="zákl. přenesená",J223,0)</f>
        <v>0</v>
      </c>
      <c r="BH223" s="181">
        <f t="shared" ref="BH223:BH255" si="77">IF(N223="sníž. přenesená",J223,0)</f>
        <v>0</v>
      </c>
      <c r="BI223" s="181">
        <f t="shared" ref="BI223:BI255" si="78">IF(N223="nulová",J223,0)</f>
        <v>0</v>
      </c>
      <c r="BJ223" s="13" t="s">
        <v>80</v>
      </c>
      <c r="BK223" s="181">
        <f t="shared" ref="BK223:BK255" si="79">ROUND(I223*H223,2)</f>
        <v>0</v>
      </c>
      <c r="BL223" s="13" t="s">
        <v>1436</v>
      </c>
      <c r="BM223" s="13" t="s">
        <v>1437</v>
      </c>
    </row>
    <row r="224" spans="2:65" s="1" customFormat="1" ht="16.5" customHeight="1">
      <c r="B224" s="30"/>
      <c r="C224" s="170" t="s">
        <v>573</v>
      </c>
      <c r="D224" s="170" t="s">
        <v>141</v>
      </c>
      <c r="E224" s="171" t="s">
        <v>692</v>
      </c>
      <c r="F224" s="172" t="s">
        <v>1438</v>
      </c>
      <c r="G224" s="173" t="s">
        <v>694</v>
      </c>
      <c r="H224" s="174">
        <v>1</v>
      </c>
      <c r="I224" s="175"/>
      <c r="J224" s="176">
        <f t="shared" si="70"/>
        <v>0</v>
      </c>
      <c r="K224" s="172" t="s">
        <v>20</v>
      </c>
      <c r="L224" s="34"/>
      <c r="M224" s="177" t="s">
        <v>20</v>
      </c>
      <c r="N224" s="178" t="s">
        <v>43</v>
      </c>
      <c r="O224" s="56"/>
      <c r="P224" s="179">
        <f t="shared" si="71"/>
        <v>0</v>
      </c>
      <c r="Q224" s="179">
        <v>0</v>
      </c>
      <c r="R224" s="179">
        <f t="shared" si="72"/>
        <v>0</v>
      </c>
      <c r="S224" s="179">
        <v>0</v>
      </c>
      <c r="T224" s="180">
        <f t="shared" si="73"/>
        <v>0</v>
      </c>
      <c r="AR224" s="13" t="s">
        <v>201</v>
      </c>
      <c r="AT224" s="13" t="s">
        <v>141</v>
      </c>
      <c r="AU224" s="13" t="s">
        <v>82</v>
      </c>
      <c r="AY224" s="13" t="s">
        <v>138</v>
      </c>
      <c r="BE224" s="181">
        <f t="shared" si="74"/>
        <v>0</v>
      </c>
      <c r="BF224" s="181">
        <f t="shared" si="75"/>
        <v>0</v>
      </c>
      <c r="BG224" s="181">
        <f t="shared" si="76"/>
        <v>0</v>
      </c>
      <c r="BH224" s="181">
        <f t="shared" si="77"/>
        <v>0</v>
      </c>
      <c r="BI224" s="181">
        <f t="shared" si="78"/>
        <v>0</v>
      </c>
      <c r="BJ224" s="13" t="s">
        <v>80</v>
      </c>
      <c r="BK224" s="181">
        <f t="shared" si="79"/>
        <v>0</v>
      </c>
      <c r="BL224" s="13" t="s">
        <v>201</v>
      </c>
      <c r="BM224" s="13" t="s">
        <v>1439</v>
      </c>
    </row>
    <row r="225" spans="2:65" s="1" customFormat="1" ht="16.5" customHeight="1">
      <c r="B225" s="30"/>
      <c r="C225" s="170" t="s">
        <v>577</v>
      </c>
      <c r="D225" s="170" t="s">
        <v>141</v>
      </c>
      <c r="E225" s="171" t="s">
        <v>697</v>
      </c>
      <c r="F225" s="172" t="s">
        <v>1440</v>
      </c>
      <c r="G225" s="173" t="s">
        <v>694</v>
      </c>
      <c r="H225" s="174">
        <v>6</v>
      </c>
      <c r="I225" s="175"/>
      <c r="J225" s="176">
        <f t="shared" si="70"/>
        <v>0</v>
      </c>
      <c r="K225" s="172" t="s">
        <v>20</v>
      </c>
      <c r="L225" s="34"/>
      <c r="M225" s="177" t="s">
        <v>20</v>
      </c>
      <c r="N225" s="178" t="s">
        <v>43</v>
      </c>
      <c r="O225" s="56"/>
      <c r="P225" s="179">
        <f t="shared" si="71"/>
        <v>0</v>
      </c>
      <c r="Q225" s="179">
        <v>0</v>
      </c>
      <c r="R225" s="179">
        <f t="shared" si="72"/>
        <v>0</v>
      </c>
      <c r="S225" s="179">
        <v>0</v>
      </c>
      <c r="T225" s="180">
        <f t="shared" si="73"/>
        <v>0</v>
      </c>
      <c r="AR225" s="13" t="s">
        <v>201</v>
      </c>
      <c r="AT225" s="13" t="s">
        <v>141</v>
      </c>
      <c r="AU225" s="13" t="s">
        <v>82</v>
      </c>
      <c r="AY225" s="13" t="s">
        <v>138</v>
      </c>
      <c r="BE225" s="181">
        <f t="shared" si="74"/>
        <v>0</v>
      </c>
      <c r="BF225" s="181">
        <f t="shared" si="75"/>
        <v>0</v>
      </c>
      <c r="BG225" s="181">
        <f t="shared" si="76"/>
        <v>0</v>
      </c>
      <c r="BH225" s="181">
        <f t="shared" si="77"/>
        <v>0</v>
      </c>
      <c r="BI225" s="181">
        <f t="shared" si="78"/>
        <v>0</v>
      </c>
      <c r="BJ225" s="13" t="s">
        <v>80</v>
      </c>
      <c r="BK225" s="181">
        <f t="shared" si="79"/>
        <v>0</v>
      </c>
      <c r="BL225" s="13" t="s">
        <v>201</v>
      </c>
      <c r="BM225" s="13" t="s">
        <v>1441</v>
      </c>
    </row>
    <row r="226" spans="2:65" s="1" customFormat="1" ht="16.5" customHeight="1">
      <c r="B226" s="30"/>
      <c r="C226" s="170" t="s">
        <v>581</v>
      </c>
      <c r="D226" s="170" t="s">
        <v>141</v>
      </c>
      <c r="E226" s="171" t="s">
        <v>701</v>
      </c>
      <c r="F226" s="172" t="s">
        <v>1442</v>
      </c>
      <c r="G226" s="173" t="s">
        <v>694</v>
      </c>
      <c r="H226" s="174">
        <v>1</v>
      </c>
      <c r="I226" s="175"/>
      <c r="J226" s="176">
        <f t="shared" si="70"/>
        <v>0</v>
      </c>
      <c r="K226" s="172" t="s">
        <v>20</v>
      </c>
      <c r="L226" s="34"/>
      <c r="M226" s="177" t="s">
        <v>20</v>
      </c>
      <c r="N226" s="178" t="s">
        <v>43</v>
      </c>
      <c r="O226" s="56"/>
      <c r="P226" s="179">
        <f t="shared" si="71"/>
        <v>0</v>
      </c>
      <c r="Q226" s="179">
        <v>0</v>
      </c>
      <c r="R226" s="179">
        <f t="shared" si="72"/>
        <v>0</v>
      </c>
      <c r="S226" s="179">
        <v>0</v>
      </c>
      <c r="T226" s="180">
        <f t="shared" si="73"/>
        <v>0</v>
      </c>
      <c r="AR226" s="13" t="s">
        <v>201</v>
      </c>
      <c r="AT226" s="13" t="s">
        <v>141</v>
      </c>
      <c r="AU226" s="13" t="s">
        <v>82</v>
      </c>
      <c r="AY226" s="13" t="s">
        <v>138</v>
      </c>
      <c r="BE226" s="181">
        <f t="shared" si="74"/>
        <v>0</v>
      </c>
      <c r="BF226" s="181">
        <f t="shared" si="75"/>
        <v>0</v>
      </c>
      <c r="BG226" s="181">
        <f t="shared" si="76"/>
        <v>0</v>
      </c>
      <c r="BH226" s="181">
        <f t="shared" si="77"/>
        <v>0</v>
      </c>
      <c r="BI226" s="181">
        <f t="shared" si="78"/>
        <v>0</v>
      </c>
      <c r="BJ226" s="13" t="s">
        <v>80</v>
      </c>
      <c r="BK226" s="181">
        <f t="shared" si="79"/>
        <v>0</v>
      </c>
      <c r="BL226" s="13" t="s">
        <v>201</v>
      </c>
      <c r="BM226" s="13" t="s">
        <v>1443</v>
      </c>
    </row>
    <row r="227" spans="2:65" s="1" customFormat="1" ht="16.5" customHeight="1">
      <c r="B227" s="30"/>
      <c r="C227" s="170" t="s">
        <v>585</v>
      </c>
      <c r="D227" s="170" t="s">
        <v>141</v>
      </c>
      <c r="E227" s="171" t="s">
        <v>705</v>
      </c>
      <c r="F227" s="172" t="s">
        <v>1444</v>
      </c>
      <c r="G227" s="173" t="s">
        <v>366</v>
      </c>
      <c r="H227" s="174">
        <v>50</v>
      </c>
      <c r="I227" s="175"/>
      <c r="J227" s="176">
        <f t="shared" si="70"/>
        <v>0</v>
      </c>
      <c r="K227" s="172" t="s">
        <v>20</v>
      </c>
      <c r="L227" s="34"/>
      <c r="M227" s="177" t="s">
        <v>20</v>
      </c>
      <c r="N227" s="178" t="s">
        <v>43</v>
      </c>
      <c r="O227" s="56"/>
      <c r="P227" s="179">
        <f t="shared" si="71"/>
        <v>0</v>
      </c>
      <c r="Q227" s="179">
        <v>0</v>
      </c>
      <c r="R227" s="179">
        <f t="shared" si="72"/>
        <v>0</v>
      </c>
      <c r="S227" s="179">
        <v>0</v>
      </c>
      <c r="T227" s="180">
        <f t="shared" si="73"/>
        <v>0</v>
      </c>
      <c r="AR227" s="13" t="s">
        <v>201</v>
      </c>
      <c r="AT227" s="13" t="s">
        <v>141</v>
      </c>
      <c r="AU227" s="13" t="s">
        <v>82</v>
      </c>
      <c r="AY227" s="13" t="s">
        <v>138</v>
      </c>
      <c r="BE227" s="181">
        <f t="shared" si="74"/>
        <v>0</v>
      </c>
      <c r="BF227" s="181">
        <f t="shared" si="75"/>
        <v>0</v>
      </c>
      <c r="BG227" s="181">
        <f t="shared" si="76"/>
        <v>0</v>
      </c>
      <c r="BH227" s="181">
        <f t="shared" si="77"/>
        <v>0</v>
      </c>
      <c r="BI227" s="181">
        <f t="shared" si="78"/>
        <v>0</v>
      </c>
      <c r="BJ227" s="13" t="s">
        <v>80</v>
      </c>
      <c r="BK227" s="181">
        <f t="shared" si="79"/>
        <v>0</v>
      </c>
      <c r="BL227" s="13" t="s">
        <v>201</v>
      </c>
      <c r="BM227" s="13" t="s">
        <v>1445</v>
      </c>
    </row>
    <row r="228" spans="2:65" s="1" customFormat="1" ht="16.5" customHeight="1">
      <c r="B228" s="30"/>
      <c r="C228" s="170" t="s">
        <v>589</v>
      </c>
      <c r="D228" s="170" t="s">
        <v>141</v>
      </c>
      <c r="E228" s="171" t="s">
        <v>709</v>
      </c>
      <c r="F228" s="172" t="s">
        <v>1446</v>
      </c>
      <c r="G228" s="173" t="s">
        <v>694</v>
      </c>
      <c r="H228" s="174">
        <v>1</v>
      </c>
      <c r="I228" s="175"/>
      <c r="J228" s="176">
        <f t="shared" si="70"/>
        <v>0</v>
      </c>
      <c r="K228" s="172" t="s">
        <v>20</v>
      </c>
      <c r="L228" s="34"/>
      <c r="M228" s="177" t="s">
        <v>20</v>
      </c>
      <c r="N228" s="178" t="s">
        <v>43</v>
      </c>
      <c r="O228" s="56"/>
      <c r="P228" s="179">
        <f t="shared" si="71"/>
        <v>0</v>
      </c>
      <c r="Q228" s="179">
        <v>0</v>
      </c>
      <c r="R228" s="179">
        <f t="shared" si="72"/>
        <v>0</v>
      </c>
      <c r="S228" s="179">
        <v>0</v>
      </c>
      <c r="T228" s="180">
        <f t="shared" si="73"/>
        <v>0</v>
      </c>
      <c r="AR228" s="13" t="s">
        <v>201</v>
      </c>
      <c r="AT228" s="13" t="s">
        <v>141</v>
      </c>
      <c r="AU228" s="13" t="s">
        <v>82</v>
      </c>
      <c r="AY228" s="13" t="s">
        <v>138</v>
      </c>
      <c r="BE228" s="181">
        <f t="shared" si="74"/>
        <v>0</v>
      </c>
      <c r="BF228" s="181">
        <f t="shared" si="75"/>
        <v>0</v>
      </c>
      <c r="BG228" s="181">
        <f t="shared" si="76"/>
        <v>0</v>
      </c>
      <c r="BH228" s="181">
        <f t="shared" si="77"/>
        <v>0</v>
      </c>
      <c r="BI228" s="181">
        <f t="shared" si="78"/>
        <v>0</v>
      </c>
      <c r="BJ228" s="13" t="s">
        <v>80</v>
      </c>
      <c r="BK228" s="181">
        <f t="shared" si="79"/>
        <v>0</v>
      </c>
      <c r="BL228" s="13" t="s">
        <v>201</v>
      </c>
      <c r="BM228" s="13" t="s">
        <v>1447</v>
      </c>
    </row>
    <row r="229" spans="2:65" s="1" customFormat="1" ht="16.5" customHeight="1">
      <c r="B229" s="30"/>
      <c r="C229" s="170" t="s">
        <v>593</v>
      </c>
      <c r="D229" s="170" t="s">
        <v>141</v>
      </c>
      <c r="E229" s="171" t="s">
        <v>713</v>
      </c>
      <c r="F229" s="172" t="s">
        <v>1448</v>
      </c>
      <c r="G229" s="173" t="s">
        <v>694</v>
      </c>
      <c r="H229" s="174">
        <v>1</v>
      </c>
      <c r="I229" s="175"/>
      <c r="J229" s="176">
        <f t="shared" si="70"/>
        <v>0</v>
      </c>
      <c r="K229" s="172" t="s">
        <v>20</v>
      </c>
      <c r="L229" s="34"/>
      <c r="M229" s="177" t="s">
        <v>20</v>
      </c>
      <c r="N229" s="178" t="s">
        <v>43</v>
      </c>
      <c r="O229" s="56"/>
      <c r="P229" s="179">
        <f t="shared" si="71"/>
        <v>0</v>
      </c>
      <c r="Q229" s="179">
        <v>0</v>
      </c>
      <c r="R229" s="179">
        <f t="shared" si="72"/>
        <v>0</v>
      </c>
      <c r="S229" s="179">
        <v>0</v>
      </c>
      <c r="T229" s="180">
        <f t="shared" si="73"/>
        <v>0</v>
      </c>
      <c r="AR229" s="13" t="s">
        <v>201</v>
      </c>
      <c r="AT229" s="13" t="s">
        <v>141</v>
      </c>
      <c r="AU229" s="13" t="s">
        <v>82</v>
      </c>
      <c r="AY229" s="13" t="s">
        <v>138</v>
      </c>
      <c r="BE229" s="181">
        <f t="shared" si="74"/>
        <v>0</v>
      </c>
      <c r="BF229" s="181">
        <f t="shared" si="75"/>
        <v>0</v>
      </c>
      <c r="BG229" s="181">
        <f t="shared" si="76"/>
        <v>0</v>
      </c>
      <c r="BH229" s="181">
        <f t="shared" si="77"/>
        <v>0</v>
      </c>
      <c r="BI229" s="181">
        <f t="shared" si="78"/>
        <v>0</v>
      </c>
      <c r="BJ229" s="13" t="s">
        <v>80</v>
      </c>
      <c r="BK229" s="181">
        <f t="shared" si="79"/>
        <v>0</v>
      </c>
      <c r="BL229" s="13" t="s">
        <v>201</v>
      </c>
      <c r="BM229" s="13" t="s">
        <v>1449</v>
      </c>
    </row>
    <row r="230" spans="2:65" s="1" customFormat="1" ht="16.5" customHeight="1">
      <c r="B230" s="30"/>
      <c r="C230" s="170" t="s">
        <v>597</v>
      </c>
      <c r="D230" s="170" t="s">
        <v>141</v>
      </c>
      <c r="E230" s="171" t="s">
        <v>717</v>
      </c>
      <c r="F230" s="172" t="s">
        <v>1450</v>
      </c>
      <c r="G230" s="173" t="s">
        <v>694</v>
      </c>
      <c r="H230" s="174">
        <v>1</v>
      </c>
      <c r="I230" s="175"/>
      <c r="J230" s="176">
        <f t="shared" si="70"/>
        <v>0</v>
      </c>
      <c r="K230" s="172" t="s">
        <v>20</v>
      </c>
      <c r="L230" s="34"/>
      <c r="M230" s="177" t="s">
        <v>20</v>
      </c>
      <c r="N230" s="178" t="s">
        <v>43</v>
      </c>
      <c r="O230" s="56"/>
      <c r="P230" s="179">
        <f t="shared" si="71"/>
        <v>0</v>
      </c>
      <c r="Q230" s="179">
        <v>0</v>
      </c>
      <c r="R230" s="179">
        <f t="shared" si="72"/>
        <v>0</v>
      </c>
      <c r="S230" s="179">
        <v>0</v>
      </c>
      <c r="T230" s="180">
        <f t="shared" si="73"/>
        <v>0</v>
      </c>
      <c r="AR230" s="13" t="s">
        <v>201</v>
      </c>
      <c r="AT230" s="13" t="s">
        <v>141</v>
      </c>
      <c r="AU230" s="13" t="s">
        <v>82</v>
      </c>
      <c r="AY230" s="13" t="s">
        <v>138</v>
      </c>
      <c r="BE230" s="181">
        <f t="shared" si="74"/>
        <v>0</v>
      </c>
      <c r="BF230" s="181">
        <f t="shared" si="75"/>
        <v>0</v>
      </c>
      <c r="BG230" s="181">
        <f t="shared" si="76"/>
        <v>0</v>
      </c>
      <c r="BH230" s="181">
        <f t="shared" si="77"/>
        <v>0</v>
      </c>
      <c r="BI230" s="181">
        <f t="shared" si="78"/>
        <v>0</v>
      </c>
      <c r="BJ230" s="13" t="s">
        <v>80</v>
      </c>
      <c r="BK230" s="181">
        <f t="shared" si="79"/>
        <v>0</v>
      </c>
      <c r="BL230" s="13" t="s">
        <v>201</v>
      </c>
      <c r="BM230" s="13" t="s">
        <v>1451</v>
      </c>
    </row>
    <row r="231" spans="2:65" s="1" customFormat="1" ht="16.5" customHeight="1">
      <c r="B231" s="30"/>
      <c r="C231" s="170" t="s">
        <v>603</v>
      </c>
      <c r="D231" s="170" t="s">
        <v>141</v>
      </c>
      <c r="E231" s="171" t="s">
        <v>721</v>
      </c>
      <c r="F231" s="172" t="s">
        <v>1452</v>
      </c>
      <c r="G231" s="173" t="s">
        <v>694</v>
      </c>
      <c r="H231" s="174">
        <v>1</v>
      </c>
      <c r="I231" s="175"/>
      <c r="J231" s="176">
        <f t="shared" si="70"/>
        <v>0</v>
      </c>
      <c r="K231" s="172" t="s">
        <v>20</v>
      </c>
      <c r="L231" s="34"/>
      <c r="M231" s="177" t="s">
        <v>20</v>
      </c>
      <c r="N231" s="178" t="s">
        <v>43</v>
      </c>
      <c r="O231" s="56"/>
      <c r="P231" s="179">
        <f t="shared" si="71"/>
        <v>0</v>
      </c>
      <c r="Q231" s="179">
        <v>0</v>
      </c>
      <c r="R231" s="179">
        <f t="shared" si="72"/>
        <v>0</v>
      </c>
      <c r="S231" s="179">
        <v>0</v>
      </c>
      <c r="T231" s="180">
        <f t="shared" si="73"/>
        <v>0</v>
      </c>
      <c r="AR231" s="13" t="s">
        <v>201</v>
      </c>
      <c r="AT231" s="13" t="s">
        <v>141</v>
      </c>
      <c r="AU231" s="13" t="s">
        <v>82</v>
      </c>
      <c r="AY231" s="13" t="s">
        <v>138</v>
      </c>
      <c r="BE231" s="181">
        <f t="shared" si="74"/>
        <v>0</v>
      </c>
      <c r="BF231" s="181">
        <f t="shared" si="75"/>
        <v>0</v>
      </c>
      <c r="BG231" s="181">
        <f t="shared" si="76"/>
        <v>0</v>
      </c>
      <c r="BH231" s="181">
        <f t="shared" si="77"/>
        <v>0</v>
      </c>
      <c r="BI231" s="181">
        <f t="shared" si="78"/>
        <v>0</v>
      </c>
      <c r="BJ231" s="13" t="s">
        <v>80</v>
      </c>
      <c r="BK231" s="181">
        <f t="shared" si="79"/>
        <v>0</v>
      </c>
      <c r="BL231" s="13" t="s">
        <v>201</v>
      </c>
      <c r="BM231" s="13" t="s">
        <v>1453</v>
      </c>
    </row>
    <row r="232" spans="2:65" s="1" customFormat="1" ht="16.5" customHeight="1">
      <c r="B232" s="30"/>
      <c r="C232" s="170" t="s">
        <v>607</v>
      </c>
      <c r="D232" s="170" t="s">
        <v>141</v>
      </c>
      <c r="E232" s="171" t="s">
        <v>177</v>
      </c>
      <c r="F232" s="172" t="s">
        <v>1454</v>
      </c>
      <c r="G232" s="173" t="s">
        <v>366</v>
      </c>
      <c r="H232" s="174">
        <v>76</v>
      </c>
      <c r="I232" s="175"/>
      <c r="J232" s="176">
        <f t="shared" si="70"/>
        <v>0</v>
      </c>
      <c r="K232" s="172" t="s">
        <v>20</v>
      </c>
      <c r="L232" s="34"/>
      <c r="M232" s="177" t="s">
        <v>20</v>
      </c>
      <c r="N232" s="178" t="s">
        <v>43</v>
      </c>
      <c r="O232" s="56"/>
      <c r="P232" s="179">
        <f t="shared" si="71"/>
        <v>0</v>
      </c>
      <c r="Q232" s="179">
        <v>0</v>
      </c>
      <c r="R232" s="179">
        <f t="shared" si="72"/>
        <v>0</v>
      </c>
      <c r="S232" s="179">
        <v>0</v>
      </c>
      <c r="T232" s="180">
        <f t="shared" si="73"/>
        <v>0</v>
      </c>
      <c r="AR232" s="13" t="s">
        <v>201</v>
      </c>
      <c r="AT232" s="13" t="s">
        <v>141</v>
      </c>
      <c r="AU232" s="13" t="s">
        <v>82</v>
      </c>
      <c r="AY232" s="13" t="s">
        <v>138</v>
      </c>
      <c r="BE232" s="181">
        <f t="shared" si="74"/>
        <v>0</v>
      </c>
      <c r="BF232" s="181">
        <f t="shared" si="75"/>
        <v>0</v>
      </c>
      <c r="BG232" s="181">
        <f t="shared" si="76"/>
        <v>0</v>
      </c>
      <c r="BH232" s="181">
        <f t="shared" si="77"/>
        <v>0</v>
      </c>
      <c r="BI232" s="181">
        <f t="shared" si="78"/>
        <v>0</v>
      </c>
      <c r="BJ232" s="13" t="s">
        <v>80</v>
      </c>
      <c r="BK232" s="181">
        <f t="shared" si="79"/>
        <v>0</v>
      </c>
      <c r="BL232" s="13" t="s">
        <v>201</v>
      </c>
      <c r="BM232" s="13" t="s">
        <v>1455</v>
      </c>
    </row>
    <row r="233" spans="2:65" s="1" customFormat="1" ht="16.5" customHeight="1">
      <c r="B233" s="30"/>
      <c r="C233" s="170" t="s">
        <v>611</v>
      </c>
      <c r="D233" s="170" t="s">
        <v>141</v>
      </c>
      <c r="E233" s="171" t="s">
        <v>181</v>
      </c>
      <c r="F233" s="172" t="s">
        <v>1456</v>
      </c>
      <c r="G233" s="173" t="s">
        <v>366</v>
      </c>
      <c r="H233" s="174">
        <v>480</v>
      </c>
      <c r="I233" s="175"/>
      <c r="J233" s="176">
        <f t="shared" si="70"/>
        <v>0</v>
      </c>
      <c r="K233" s="172" t="s">
        <v>20</v>
      </c>
      <c r="L233" s="34"/>
      <c r="M233" s="177" t="s">
        <v>20</v>
      </c>
      <c r="N233" s="178" t="s">
        <v>43</v>
      </c>
      <c r="O233" s="56"/>
      <c r="P233" s="179">
        <f t="shared" si="71"/>
        <v>0</v>
      </c>
      <c r="Q233" s="179">
        <v>0</v>
      </c>
      <c r="R233" s="179">
        <f t="shared" si="72"/>
        <v>0</v>
      </c>
      <c r="S233" s="179">
        <v>0</v>
      </c>
      <c r="T233" s="180">
        <f t="shared" si="73"/>
        <v>0</v>
      </c>
      <c r="AR233" s="13" t="s">
        <v>201</v>
      </c>
      <c r="AT233" s="13" t="s">
        <v>141</v>
      </c>
      <c r="AU233" s="13" t="s">
        <v>82</v>
      </c>
      <c r="AY233" s="13" t="s">
        <v>138</v>
      </c>
      <c r="BE233" s="181">
        <f t="shared" si="74"/>
        <v>0</v>
      </c>
      <c r="BF233" s="181">
        <f t="shared" si="75"/>
        <v>0</v>
      </c>
      <c r="BG233" s="181">
        <f t="shared" si="76"/>
        <v>0</v>
      </c>
      <c r="BH233" s="181">
        <f t="shared" si="77"/>
        <v>0</v>
      </c>
      <c r="BI233" s="181">
        <f t="shared" si="78"/>
        <v>0</v>
      </c>
      <c r="BJ233" s="13" t="s">
        <v>80</v>
      </c>
      <c r="BK233" s="181">
        <f t="shared" si="79"/>
        <v>0</v>
      </c>
      <c r="BL233" s="13" t="s">
        <v>201</v>
      </c>
      <c r="BM233" s="13" t="s">
        <v>1457</v>
      </c>
    </row>
    <row r="234" spans="2:65" s="1" customFormat="1" ht="16.5" customHeight="1">
      <c r="B234" s="30"/>
      <c r="C234" s="170" t="s">
        <v>615</v>
      </c>
      <c r="D234" s="170" t="s">
        <v>141</v>
      </c>
      <c r="E234" s="171" t="s">
        <v>185</v>
      </c>
      <c r="F234" s="172" t="s">
        <v>1458</v>
      </c>
      <c r="G234" s="173" t="s">
        <v>366</v>
      </c>
      <c r="H234" s="174">
        <v>160</v>
      </c>
      <c r="I234" s="175"/>
      <c r="J234" s="176">
        <f t="shared" si="70"/>
        <v>0</v>
      </c>
      <c r="K234" s="172" t="s">
        <v>20</v>
      </c>
      <c r="L234" s="34"/>
      <c r="M234" s="177" t="s">
        <v>20</v>
      </c>
      <c r="N234" s="178" t="s">
        <v>43</v>
      </c>
      <c r="O234" s="56"/>
      <c r="P234" s="179">
        <f t="shared" si="71"/>
        <v>0</v>
      </c>
      <c r="Q234" s="179">
        <v>0</v>
      </c>
      <c r="R234" s="179">
        <f t="shared" si="72"/>
        <v>0</v>
      </c>
      <c r="S234" s="179">
        <v>0</v>
      </c>
      <c r="T234" s="180">
        <f t="shared" si="73"/>
        <v>0</v>
      </c>
      <c r="AR234" s="13" t="s">
        <v>201</v>
      </c>
      <c r="AT234" s="13" t="s">
        <v>141</v>
      </c>
      <c r="AU234" s="13" t="s">
        <v>82</v>
      </c>
      <c r="AY234" s="13" t="s">
        <v>138</v>
      </c>
      <c r="BE234" s="181">
        <f t="shared" si="74"/>
        <v>0</v>
      </c>
      <c r="BF234" s="181">
        <f t="shared" si="75"/>
        <v>0</v>
      </c>
      <c r="BG234" s="181">
        <f t="shared" si="76"/>
        <v>0</v>
      </c>
      <c r="BH234" s="181">
        <f t="shared" si="77"/>
        <v>0</v>
      </c>
      <c r="BI234" s="181">
        <f t="shared" si="78"/>
        <v>0</v>
      </c>
      <c r="BJ234" s="13" t="s">
        <v>80</v>
      </c>
      <c r="BK234" s="181">
        <f t="shared" si="79"/>
        <v>0</v>
      </c>
      <c r="BL234" s="13" t="s">
        <v>201</v>
      </c>
      <c r="BM234" s="13" t="s">
        <v>1459</v>
      </c>
    </row>
    <row r="235" spans="2:65" s="1" customFormat="1" ht="16.5" customHeight="1">
      <c r="B235" s="30"/>
      <c r="C235" s="170" t="s">
        <v>619</v>
      </c>
      <c r="D235" s="170" t="s">
        <v>141</v>
      </c>
      <c r="E235" s="171" t="s">
        <v>189</v>
      </c>
      <c r="F235" s="172" t="s">
        <v>714</v>
      </c>
      <c r="G235" s="173" t="s">
        <v>366</v>
      </c>
      <c r="H235" s="174">
        <v>16</v>
      </c>
      <c r="I235" s="175"/>
      <c r="J235" s="176">
        <f t="shared" si="70"/>
        <v>0</v>
      </c>
      <c r="K235" s="172" t="s">
        <v>20</v>
      </c>
      <c r="L235" s="34"/>
      <c r="M235" s="177" t="s">
        <v>20</v>
      </c>
      <c r="N235" s="178" t="s">
        <v>43</v>
      </c>
      <c r="O235" s="56"/>
      <c r="P235" s="179">
        <f t="shared" si="71"/>
        <v>0</v>
      </c>
      <c r="Q235" s="179">
        <v>0</v>
      </c>
      <c r="R235" s="179">
        <f t="shared" si="72"/>
        <v>0</v>
      </c>
      <c r="S235" s="179">
        <v>0</v>
      </c>
      <c r="T235" s="180">
        <f t="shared" si="73"/>
        <v>0</v>
      </c>
      <c r="AR235" s="13" t="s">
        <v>201</v>
      </c>
      <c r="AT235" s="13" t="s">
        <v>141</v>
      </c>
      <c r="AU235" s="13" t="s">
        <v>82</v>
      </c>
      <c r="AY235" s="13" t="s">
        <v>138</v>
      </c>
      <c r="BE235" s="181">
        <f t="shared" si="74"/>
        <v>0</v>
      </c>
      <c r="BF235" s="181">
        <f t="shared" si="75"/>
        <v>0</v>
      </c>
      <c r="BG235" s="181">
        <f t="shared" si="76"/>
        <v>0</v>
      </c>
      <c r="BH235" s="181">
        <f t="shared" si="77"/>
        <v>0</v>
      </c>
      <c r="BI235" s="181">
        <f t="shared" si="78"/>
        <v>0</v>
      </c>
      <c r="BJ235" s="13" t="s">
        <v>80</v>
      </c>
      <c r="BK235" s="181">
        <f t="shared" si="79"/>
        <v>0</v>
      </c>
      <c r="BL235" s="13" t="s">
        <v>201</v>
      </c>
      <c r="BM235" s="13" t="s">
        <v>1460</v>
      </c>
    </row>
    <row r="236" spans="2:65" s="1" customFormat="1" ht="16.5" customHeight="1">
      <c r="B236" s="30"/>
      <c r="C236" s="170" t="s">
        <v>623</v>
      </c>
      <c r="D236" s="170" t="s">
        <v>141</v>
      </c>
      <c r="E236" s="171" t="s">
        <v>194</v>
      </c>
      <c r="F236" s="172" t="s">
        <v>718</v>
      </c>
      <c r="G236" s="173" t="s">
        <v>366</v>
      </c>
      <c r="H236" s="174">
        <v>36</v>
      </c>
      <c r="I236" s="175"/>
      <c r="J236" s="176">
        <f t="shared" si="70"/>
        <v>0</v>
      </c>
      <c r="K236" s="172" t="s">
        <v>20</v>
      </c>
      <c r="L236" s="34"/>
      <c r="M236" s="177" t="s">
        <v>20</v>
      </c>
      <c r="N236" s="178" t="s">
        <v>43</v>
      </c>
      <c r="O236" s="56"/>
      <c r="P236" s="179">
        <f t="shared" si="71"/>
        <v>0</v>
      </c>
      <c r="Q236" s="179">
        <v>0</v>
      </c>
      <c r="R236" s="179">
        <f t="shared" si="72"/>
        <v>0</v>
      </c>
      <c r="S236" s="179">
        <v>0</v>
      </c>
      <c r="T236" s="180">
        <f t="shared" si="73"/>
        <v>0</v>
      </c>
      <c r="AR236" s="13" t="s">
        <v>201</v>
      </c>
      <c r="AT236" s="13" t="s">
        <v>141</v>
      </c>
      <c r="AU236" s="13" t="s">
        <v>82</v>
      </c>
      <c r="AY236" s="13" t="s">
        <v>138</v>
      </c>
      <c r="BE236" s="181">
        <f t="shared" si="74"/>
        <v>0</v>
      </c>
      <c r="BF236" s="181">
        <f t="shared" si="75"/>
        <v>0</v>
      </c>
      <c r="BG236" s="181">
        <f t="shared" si="76"/>
        <v>0</v>
      </c>
      <c r="BH236" s="181">
        <f t="shared" si="77"/>
        <v>0</v>
      </c>
      <c r="BI236" s="181">
        <f t="shared" si="78"/>
        <v>0</v>
      </c>
      <c r="BJ236" s="13" t="s">
        <v>80</v>
      </c>
      <c r="BK236" s="181">
        <f t="shared" si="79"/>
        <v>0</v>
      </c>
      <c r="BL236" s="13" t="s">
        <v>201</v>
      </c>
      <c r="BM236" s="13" t="s">
        <v>1461</v>
      </c>
    </row>
    <row r="237" spans="2:65" s="1" customFormat="1" ht="16.5" customHeight="1">
      <c r="B237" s="30"/>
      <c r="C237" s="170" t="s">
        <v>629</v>
      </c>
      <c r="D237" s="170" t="s">
        <v>141</v>
      </c>
      <c r="E237" s="171" t="s">
        <v>8</v>
      </c>
      <c r="F237" s="172" t="s">
        <v>722</v>
      </c>
      <c r="G237" s="173" t="s">
        <v>366</v>
      </c>
      <c r="H237" s="174">
        <v>8</v>
      </c>
      <c r="I237" s="175"/>
      <c r="J237" s="176">
        <f t="shared" si="70"/>
        <v>0</v>
      </c>
      <c r="K237" s="172" t="s">
        <v>20</v>
      </c>
      <c r="L237" s="34"/>
      <c r="M237" s="177" t="s">
        <v>20</v>
      </c>
      <c r="N237" s="178" t="s">
        <v>43</v>
      </c>
      <c r="O237" s="56"/>
      <c r="P237" s="179">
        <f t="shared" si="71"/>
        <v>0</v>
      </c>
      <c r="Q237" s="179">
        <v>0</v>
      </c>
      <c r="R237" s="179">
        <f t="shared" si="72"/>
        <v>0</v>
      </c>
      <c r="S237" s="179">
        <v>0</v>
      </c>
      <c r="T237" s="180">
        <f t="shared" si="73"/>
        <v>0</v>
      </c>
      <c r="AR237" s="13" t="s">
        <v>201</v>
      </c>
      <c r="AT237" s="13" t="s">
        <v>141</v>
      </c>
      <c r="AU237" s="13" t="s">
        <v>82</v>
      </c>
      <c r="AY237" s="13" t="s">
        <v>138</v>
      </c>
      <c r="BE237" s="181">
        <f t="shared" si="74"/>
        <v>0</v>
      </c>
      <c r="BF237" s="181">
        <f t="shared" si="75"/>
        <v>0</v>
      </c>
      <c r="BG237" s="181">
        <f t="shared" si="76"/>
        <v>0</v>
      </c>
      <c r="BH237" s="181">
        <f t="shared" si="77"/>
        <v>0</v>
      </c>
      <c r="BI237" s="181">
        <f t="shared" si="78"/>
        <v>0</v>
      </c>
      <c r="BJ237" s="13" t="s">
        <v>80</v>
      </c>
      <c r="BK237" s="181">
        <f t="shared" si="79"/>
        <v>0</v>
      </c>
      <c r="BL237" s="13" t="s">
        <v>201</v>
      </c>
      <c r="BM237" s="13" t="s">
        <v>1462</v>
      </c>
    </row>
    <row r="238" spans="2:65" s="1" customFormat="1" ht="16.5" customHeight="1">
      <c r="B238" s="30"/>
      <c r="C238" s="170" t="s">
        <v>633</v>
      </c>
      <c r="D238" s="170" t="s">
        <v>141</v>
      </c>
      <c r="E238" s="171" t="s">
        <v>201</v>
      </c>
      <c r="F238" s="172" t="s">
        <v>725</v>
      </c>
      <c r="G238" s="173" t="s">
        <v>366</v>
      </c>
      <c r="H238" s="174">
        <v>115</v>
      </c>
      <c r="I238" s="175"/>
      <c r="J238" s="176">
        <f t="shared" si="70"/>
        <v>0</v>
      </c>
      <c r="K238" s="172" t="s">
        <v>20</v>
      </c>
      <c r="L238" s="34"/>
      <c r="M238" s="177" t="s">
        <v>20</v>
      </c>
      <c r="N238" s="178" t="s">
        <v>43</v>
      </c>
      <c r="O238" s="56"/>
      <c r="P238" s="179">
        <f t="shared" si="71"/>
        <v>0</v>
      </c>
      <c r="Q238" s="179">
        <v>0</v>
      </c>
      <c r="R238" s="179">
        <f t="shared" si="72"/>
        <v>0</v>
      </c>
      <c r="S238" s="179">
        <v>0</v>
      </c>
      <c r="T238" s="180">
        <f t="shared" si="73"/>
        <v>0</v>
      </c>
      <c r="AR238" s="13" t="s">
        <v>201</v>
      </c>
      <c r="AT238" s="13" t="s">
        <v>141</v>
      </c>
      <c r="AU238" s="13" t="s">
        <v>82</v>
      </c>
      <c r="AY238" s="13" t="s">
        <v>138</v>
      </c>
      <c r="BE238" s="181">
        <f t="shared" si="74"/>
        <v>0</v>
      </c>
      <c r="BF238" s="181">
        <f t="shared" si="75"/>
        <v>0</v>
      </c>
      <c r="BG238" s="181">
        <f t="shared" si="76"/>
        <v>0</v>
      </c>
      <c r="BH238" s="181">
        <f t="shared" si="77"/>
        <v>0</v>
      </c>
      <c r="BI238" s="181">
        <f t="shared" si="78"/>
        <v>0</v>
      </c>
      <c r="BJ238" s="13" t="s">
        <v>80</v>
      </c>
      <c r="BK238" s="181">
        <f t="shared" si="79"/>
        <v>0</v>
      </c>
      <c r="BL238" s="13" t="s">
        <v>201</v>
      </c>
      <c r="BM238" s="13" t="s">
        <v>1463</v>
      </c>
    </row>
    <row r="239" spans="2:65" s="1" customFormat="1" ht="16.5" customHeight="1">
      <c r="B239" s="30"/>
      <c r="C239" s="170" t="s">
        <v>637</v>
      </c>
      <c r="D239" s="170" t="s">
        <v>141</v>
      </c>
      <c r="E239" s="171" t="s">
        <v>206</v>
      </c>
      <c r="F239" s="172" t="s">
        <v>1464</v>
      </c>
      <c r="G239" s="173" t="s">
        <v>366</v>
      </c>
      <c r="H239" s="174">
        <v>30</v>
      </c>
      <c r="I239" s="175"/>
      <c r="J239" s="176">
        <f t="shared" si="70"/>
        <v>0</v>
      </c>
      <c r="K239" s="172" t="s">
        <v>20</v>
      </c>
      <c r="L239" s="34"/>
      <c r="M239" s="177" t="s">
        <v>20</v>
      </c>
      <c r="N239" s="178" t="s">
        <v>43</v>
      </c>
      <c r="O239" s="56"/>
      <c r="P239" s="179">
        <f t="shared" si="71"/>
        <v>0</v>
      </c>
      <c r="Q239" s="179">
        <v>0</v>
      </c>
      <c r="R239" s="179">
        <f t="shared" si="72"/>
        <v>0</v>
      </c>
      <c r="S239" s="179">
        <v>0</v>
      </c>
      <c r="T239" s="180">
        <f t="shared" si="73"/>
        <v>0</v>
      </c>
      <c r="AR239" s="13" t="s">
        <v>201</v>
      </c>
      <c r="AT239" s="13" t="s">
        <v>141</v>
      </c>
      <c r="AU239" s="13" t="s">
        <v>82</v>
      </c>
      <c r="AY239" s="13" t="s">
        <v>138</v>
      </c>
      <c r="BE239" s="181">
        <f t="shared" si="74"/>
        <v>0</v>
      </c>
      <c r="BF239" s="181">
        <f t="shared" si="75"/>
        <v>0</v>
      </c>
      <c r="BG239" s="181">
        <f t="shared" si="76"/>
        <v>0</v>
      </c>
      <c r="BH239" s="181">
        <f t="shared" si="77"/>
        <v>0</v>
      </c>
      <c r="BI239" s="181">
        <f t="shared" si="78"/>
        <v>0</v>
      </c>
      <c r="BJ239" s="13" t="s">
        <v>80</v>
      </c>
      <c r="BK239" s="181">
        <f t="shared" si="79"/>
        <v>0</v>
      </c>
      <c r="BL239" s="13" t="s">
        <v>201</v>
      </c>
      <c r="BM239" s="13" t="s">
        <v>1465</v>
      </c>
    </row>
    <row r="240" spans="2:65" s="1" customFormat="1" ht="16.5" customHeight="1">
      <c r="B240" s="30"/>
      <c r="C240" s="170" t="s">
        <v>641</v>
      </c>
      <c r="D240" s="170" t="s">
        <v>141</v>
      </c>
      <c r="E240" s="171" t="s">
        <v>215</v>
      </c>
      <c r="F240" s="172" t="s">
        <v>1466</v>
      </c>
      <c r="G240" s="173" t="s">
        <v>694</v>
      </c>
      <c r="H240" s="174">
        <v>28</v>
      </c>
      <c r="I240" s="175"/>
      <c r="J240" s="176">
        <f t="shared" si="70"/>
        <v>0</v>
      </c>
      <c r="K240" s="172" t="s">
        <v>20</v>
      </c>
      <c r="L240" s="34"/>
      <c r="M240" s="177" t="s">
        <v>20</v>
      </c>
      <c r="N240" s="178" t="s">
        <v>43</v>
      </c>
      <c r="O240" s="56"/>
      <c r="P240" s="179">
        <f t="shared" si="71"/>
        <v>0</v>
      </c>
      <c r="Q240" s="179">
        <v>0</v>
      </c>
      <c r="R240" s="179">
        <f t="shared" si="72"/>
        <v>0</v>
      </c>
      <c r="S240" s="179">
        <v>0</v>
      </c>
      <c r="T240" s="180">
        <f t="shared" si="73"/>
        <v>0</v>
      </c>
      <c r="AR240" s="13" t="s">
        <v>201</v>
      </c>
      <c r="AT240" s="13" t="s">
        <v>141</v>
      </c>
      <c r="AU240" s="13" t="s">
        <v>82</v>
      </c>
      <c r="AY240" s="13" t="s">
        <v>138</v>
      </c>
      <c r="BE240" s="181">
        <f t="shared" si="74"/>
        <v>0</v>
      </c>
      <c r="BF240" s="181">
        <f t="shared" si="75"/>
        <v>0</v>
      </c>
      <c r="BG240" s="181">
        <f t="shared" si="76"/>
        <v>0</v>
      </c>
      <c r="BH240" s="181">
        <f t="shared" si="77"/>
        <v>0</v>
      </c>
      <c r="BI240" s="181">
        <f t="shared" si="78"/>
        <v>0</v>
      </c>
      <c r="BJ240" s="13" t="s">
        <v>80</v>
      </c>
      <c r="BK240" s="181">
        <f t="shared" si="79"/>
        <v>0</v>
      </c>
      <c r="BL240" s="13" t="s">
        <v>201</v>
      </c>
      <c r="BM240" s="13" t="s">
        <v>1467</v>
      </c>
    </row>
    <row r="241" spans="2:65" s="1" customFormat="1" ht="16.5" customHeight="1">
      <c r="B241" s="30"/>
      <c r="C241" s="170" t="s">
        <v>645</v>
      </c>
      <c r="D241" s="170" t="s">
        <v>141</v>
      </c>
      <c r="E241" s="171" t="s">
        <v>219</v>
      </c>
      <c r="F241" s="172" t="s">
        <v>1468</v>
      </c>
      <c r="G241" s="173" t="s">
        <v>694</v>
      </c>
      <c r="H241" s="174">
        <v>5</v>
      </c>
      <c r="I241" s="175"/>
      <c r="J241" s="176">
        <f t="shared" si="70"/>
        <v>0</v>
      </c>
      <c r="K241" s="172" t="s">
        <v>20</v>
      </c>
      <c r="L241" s="34"/>
      <c r="M241" s="177" t="s">
        <v>20</v>
      </c>
      <c r="N241" s="178" t="s">
        <v>43</v>
      </c>
      <c r="O241" s="56"/>
      <c r="P241" s="179">
        <f t="shared" si="71"/>
        <v>0</v>
      </c>
      <c r="Q241" s="179">
        <v>0</v>
      </c>
      <c r="R241" s="179">
        <f t="shared" si="72"/>
        <v>0</v>
      </c>
      <c r="S241" s="179">
        <v>0</v>
      </c>
      <c r="T241" s="180">
        <f t="shared" si="73"/>
        <v>0</v>
      </c>
      <c r="AR241" s="13" t="s">
        <v>201</v>
      </c>
      <c r="AT241" s="13" t="s">
        <v>141</v>
      </c>
      <c r="AU241" s="13" t="s">
        <v>82</v>
      </c>
      <c r="AY241" s="13" t="s">
        <v>138</v>
      </c>
      <c r="BE241" s="181">
        <f t="shared" si="74"/>
        <v>0</v>
      </c>
      <c r="BF241" s="181">
        <f t="shared" si="75"/>
        <v>0</v>
      </c>
      <c r="BG241" s="181">
        <f t="shared" si="76"/>
        <v>0</v>
      </c>
      <c r="BH241" s="181">
        <f t="shared" si="77"/>
        <v>0</v>
      </c>
      <c r="BI241" s="181">
        <f t="shared" si="78"/>
        <v>0</v>
      </c>
      <c r="BJ241" s="13" t="s">
        <v>80</v>
      </c>
      <c r="BK241" s="181">
        <f t="shared" si="79"/>
        <v>0</v>
      </c>
      <c r="BL241" s="13" t="s">
        <v>201</v>
      </c>
      <c r="BM241" s="13" t="s">
        <v>1469</v>
      </c>
    </row>
    <row r="242" spans="2:65" s="1" customFormat="1" ht="16.5" customHeight="1">
      <c r="B242" s="30"/>
      <c r="C242" s="170" t="s">
        <v>649</v>
      </c>
      <c r="D242" s="170" t="s">
        <v>141</v>
      </c>
      <c r="E242" s="171" t="s">
        <v>7</v>
      </c>
      <c r="F242" s="172" t="s">
        <v>1470</v>
      </c>
      <c r="G242" s="173" t="s">
        <v>694</v>
      </c>
      <c r="H242" s="174">
        <v>2</v>
      </c>
      <c r="I242" s="175"/>
      <c r="J242" s="176">
        <f t="shared" si="70"/>
        <v>0</v>
      </c>
      <c r="K242" s="172" t="s">
        <v>20</v>
      </c>
      <c r="L242" s="34"/>
      <c r="M242" s="177" t="s">
        <v>20</v>
      </c>
      <c r="N242" s="178" t="s">
        <v>43</v>
      </c>
      <c r="O242" s="56"/>
      <c r="P242" s="179">
        <f t="shared" si="71"/>
        <v>0</v>
      </c>
      <c r="Q242" s="179">
        <v>0</v>
      </c>
      <c r="R242" s="179">
        <f t="shared" si="72"/>
        <v>0</v>
      </c>
      <c r="S242" s="179">
        <v>0</v>
      </c>
      <c r="T242" s="180">
        <f t="shared" si="73"/>
        <v>0</v>
      </c>
      <c r="AR242" s="13" t="s">
        <v>201</v>
      </c>
      <c r="AT242" s="13" t="s">
        <v>141</v>
      </c>
      <c r="AU242" s="13" t="s">
        <v>82</v>
      </c>
      <c r="AY242" s="13" t="s">
        <v>138</v>
      </c>
      <c r="BE242" s="181">
        <f t="shared" si="74"/>
        <v>0</v>
      </c>
      <c r="BF242" s="181">
        <f t="shared" si="75"/>
        <v>0</v>
      </c>
      <c r="BG242" s="181">
        <f t="shared" si="76"/>
        <v>0</v>
      </c>
      <c r="BH242" s="181">
        <f t="shared" si="77"/>
        <v>0</v>
      </c>
      <c r="BI242" s="181">
        <f t="shared" si="78"/>
        <v>0</v>
      </c>
      <c r="BJ242" s="13" t="s">
        <v>80</v>
      </c>
      <c r="BK242" s="181">
        <f t="shared" si="79"/>
        <v>0</v>
      </c>
      <c r="BL242" s="13" t="s">
        <v>201</v>
      </c>
      <c r="BM242" s="13" t="s">
        <v>1471</v>
      </c>
    </row>
    <row r="243" spans="2:65" s="1" customFormat="1" ht="16.5" customHeight="1">
      <c r="B243" s="30"/>
      <c r="C243" s="170" t="s">
        <v>653</v>
      </c>
      <c r="D243" s="170" t="s">
        <v>141</v>
      </c>
      <c r="E243" s="171" t="s">
        <v>226</v>
      </c>
      <c r="F243" s="172" t="s">
        <v>1472</v>
      </c>
      <c r="G243" s="173" t="s">
        <v>694</v>
      </c>
      <c r="H243" s="174">
        <v>4</v>
      </c>
      <c r="I243" s="175"/>
      <c r="J243" s="176">
        <f t="shared" si="70"/>
        <v>0</v>
      </c>
      <c r="K243" s="172" t="s">
        <v>20</v>
      </c>
      <c r="L243" s="34"/>
      <c r="M243" s="177" t="s">
        <v>20</v>
      </c>
      <c r="N243" s="178" t="s">
        <v>43</v>
      </c>
      <c r="O243" s="56"/>
      <c r="P243" s="179">
        <f t="shared" si="71"/>
        <v>0</v>
      </c>
      <c r="Q243" s="179">
        <v>0</v>
      </c>
      <c r="R243" s="179">
        <f t="shared" si="72"/>
        <v>0</v>
      </c>
      <c r="S243" s="179">
        <v>0</v>
      </c>
      <c r="T243" s="180">
        <f t="shared" si="73"/>
        <v>0</v>
      </c>
      <c r="AR243" s="13" t="s">
        <v>201</v>
      </c>
      <c r="AT243" s="13" t="s">
        <v>141</v>
      </c>
      <c r="AU243" s="13" t="s">
        <v>82</v>
      </c>
      <c r="AY243" s="13" t="s">
        <v>138</v>
      </c>
      <c r="BE243" s="181">
        <f t="shared" si="74"/>
        <v>0</v>
      </c>
      <c r="BF243" s="181">
        <f t="shared" si="75"/>
        <v>0</v>
      </c>
      <c r="BG243" s="181">
        <f t="shared" si="76"/>
        <v>0</v>
      </c>
      <c r="BH243" s="181">
        <f t="shared" si="77"/>
        <v>0</v>
      </c>
      <c r="BI243" s="181">
        <f t="shared" si="78"/>
        <v>0</v>
      </c>
      <c r="BJ243" s="13" t="s">
        <v>80</v>
      </c>
      <c r="BK243" s="181">
        <f t="shared" si="79"/>
        <v>0</v>
      </c>
      <c r="BL243" s="13" t="s">
        <v>201</v>
      </c>
      <c r="BM243" s="13" t="s">
        <v>1473</v>
      </c>
    </row>
    <row r="244" spans="2:65" s="1" customFormat="1" ht="16.5" customHeight="1">
      <c r="B244" s="30"/>
      <c r="C244" s="170" t="s">
        <v>657</v>
      </c>
      <c r="D244" s="170" t="s">
        <v>141</v>
      </c>
      <c r="E244" s="171" t="s">
        <v>230</v>
      </c>
      <c r="F244" s="172" t="s">
        <v>743</v>
      </c>
      <c r="G244" s="173" t="s">
        <v>694</v>
      </c>
      <c r="H244" s="174">
        <v>3</v>
      </c>
      <c r="I244" s="175"/>
      <c r="J244" s="176">
        <f t="shared" si="70"/>
        <v>0</v>
      </c>
      <c r="K244" s="172" t="s">
        <v>20</v>
      </c>
      <c r="L244" s="34"/>
      <c r="M244" s="177" t="s">
        <v>20</v>
      </c>
      <c r="N244" s="178" t="s">
        <v>43</v>
      </c>
      <c r="O244" s="56"/>
      <c r="P244" s="179">
        <f t="shared" si="71"/>
        <v>0</v>
      </c>
      <c r="Q244" s="179">
        <v>0</v>
      </c>
      <c r="R244" s="179">
        <f t="shared" si="72"/>
        <v>0</v>
      </c>
      <c r="S244" s="179">
        <v>0</v>
      </c>
      <c r="T244" s="180">
        <f t="shared" si="73"/>
        <v>0</v>
      </c>
      <c r="AR244" s="13" t="s">
        <v>201</v>
      </c>
      <c r="AT244" s="13" t="s">
        <v>141</v>
      </c>
      <c r="AU244" s="13" t="s">
        <v>82</v>
      </c>
      <c r="AY244" s="13" t="s">
        <v>138</v>
      </c>
      <c r="BE244" s="181">
        <f t="shared" si="74"/>
        <v>0</v>
      </c>
      <c r="BF244" s="181">
        <f t="shared" si="75"/>
        <v>0</v>
      </c>
      <c r="BG244" s="181">
        <f t="shared" si="76"/>
        <v>0</v>
      </c>
      <c r="BH244" s="181">
        <f t="shared" si="77"/>
        <v>0</v>
      </c>
      <c r="BI244" s="181">
        <f t="shared" si="78"/>
        <v>0</v>
      </c>
      <c r="BJ244" s="13" t="s">
        <v>80</v>
      </c>
      <c r="BK244" s="181">
        <f t="shared" si="79"/>
        <v>0</v>
      </c>
      <c r="BL244" s="13" t="s">
        <v>201</v>
      </c>
      <c r="BM244" s="13" t="s">
        <v>1474</v>
      </c>
    </row>
    <row r="245" spans="2:65" s="1" customFormat="1" ht="16.5" customHeight="1">
      <c r="B245" s="30"/>
      <c r="C245" s="170" t="s">
        <v>661</v>
      </c>
      <c r="D245" s="170" t="s">
        <v>141</v>
      </c>
      <c r="E245" s="171" t="s">
        <v>234</v>
      </c>
      <c r="F245" s="172" t="s">
        <v>746</v>
      </c>
      <c r="G245" s="173" t="s">
        <v>694</v>
      </c>
      <c r="H245" s="174">
        <v>3</v>
      </c>
      <c r="I245" s="175"/>
      <c r="J245" s="176">
        <f t="shared" si="70"/>
        <v>0</v>
      </c>
      <c r="K245" s="172" t="s">
        <v>20</v>
      </c>
      <c r="L245" s="34"/>
      <c r="M245" s="177" t="s">
        <v>20</v>
      </c>
      <c r="N245" s="178" t="s">
        <v>43</v>
      </c>
      <c r="O245" s="56"/>
      <c r="P245" s="179">
        <f t="shared" si="71"/>
        <v>0</v>
      </c>
      <c r="Q245" s="179">
        <v>0</v>
      </c>
      <c r="R245" s="179">
        <f t="shared" si="72"/>
        <v>0</v>
      </c>
      <c r="S245" s="179">
        <v>0</v>
      </c>
      <c r="T245" s="180">
        <f t="shared" si="73"/>
        <v>0</v>
      </c>
      <c r="AR245" s="13" t="s">
        <v>201</v>
      </c>
      <c r="AT245" s="13" t="s">
        <v>141</v>
      </c>
      <c r="AU245" s="13" t="s">
        <v>82</v>
      </c>
      <c r="AY245" s="13" t="s">
        <v>138</v>
      </c>
      <c r="BE245" s="181">
        <f t="shared" si="74"/>
        <v>0</v>
      </c>
      <c r="BF245" s="181">
        <f t="shared" si="75"/>
        <v>0</v>
      </c>
      <c r="BG245" s="181">
        <f t="shared" si="76"/>
        <v>0</v>
      </c>
      <c r="BH245" s="181">
        <f t="shared" si="77"/>
        <v>0</v>
      </c>
      <c r="BI245" s="181">
        <f t="shared" si="78"/>
        <v>0</v>
      </c>
      <c r="BJ245" s="13" t="s">
        <v>80</v>
      </c>
      <c r="BK245" s="181">
        <f t="shared" si="79"/>
        <v>0</v>
      </c>
      <c r="BL245" s="13" t="s">
        <v>201</v>
      </c>
      <c r="BM245" s="13" t="s">
        <v>1475</v>
      </c>
    </row>
    <row r="246" spans="2:65" s="1" customFormat="1" ht="16.5" customHeight="1">
      <c r="B246" s="30"/>
      <c r="C246" s="170" t="s">
        <v>665</v>
      </c>
      <c r="D246" s="170" t="s">
        <v>141</v>
      </c>
      <c r="E246" s="171" t="s">
        <v>238</v>
      </c>
      <c r="F246" s="172" t="s">
        <v>1476</v>
      </c>
      <c r="G246" s="173" t="s">
        <v>694</v>
      </c>
      <c r="H246" s="174">
        <v>69</v>
      </c>
      <c r="I246" s="175"/>
      <c r="J246" s="176">
        <f t="shared" si="70"/>
        <v>0</v>
      </c>
      <c r="K246" s="172" t="s">
        <v>20</v>
      </c>
      <c r="L246" s="34"/>
      <c r="M246" s="177" t="s">
        <v>20</v>
      </c>
      <c r="N246" s="178" t="s">
        <v>43</v>
      </c>
      <c r="O246" s="56"/>
      <c r="P246" s="179">
        <f t="shared" si="71"/>
        <v>0</v>
      </c>
      <c r="Q246" s="179">
        <v>0</v>
      </c>
      <c r="R246" s="179">
        <f t="shared" si="72"/>
        <v>0</v>
      </c>
      <c r="S246" s="179">
        <v>0</v>
      </c>
      <c r="T246" s="180">
        <f t="shared" si="73"/>
        <v>0</v>
      </c>
      <c r="AR246" s="13" t="s">
        <v>201</v>
      </c>
      <c r="AT246" s="13" t="s">
        <v>141</v>
      </c>
      <c r="AU246" s="13" t="s">
        <v>82</v>
      </c>
      <c r="AY246" s="13" t="s">
        <v>138</v>
      </c>
      <c r="BE246" s="181">
        <f t="shared" si="74"/>
        <v>0</v>
      </c>
      <c r="BF246" s="181">
        <f t="shared" si="75"/>
        <v>0</v>
      </c>
      <c r="BG246" s="181">
        <f t="shared" si="76"/>
        <v>0</v>
      </c>
      <c r="BH246" s="181">
        <f t="shared" si="77"/>
        <v>0</v>
      </c>
      <c r="BI246" s="181">
        <f t="shared" si="78"/>
        <v>0</v>
      </c>
      <c r="BJ246" s="13" t="s">
        <v>80</v>
      </c>
      <c r="BK246" s="181">
        <f t="shared" si="79"/>
        <v>0</v>
      </c>
      <c r="BL246" s="13" t="s">
        <v>201</v>
      </c>
      <c r="BM246" s="13" t="s">
        <v>1477</v>
      </c>
    </row>
    <row r="247" spans="2:65" s="1" customFormat="1" ht="16.5" customHeight="1">
      <c r="B247" s="30"/>
      <c r="C247" s="170" t="s">
        <v>669</v>
      </c>
      <c r="D247" s="170" t="s">
        <v>141</v>
      </c>
      <c r="E247" s="171" t="s">
        <v>242</v>
      </c>
      <c r="F247" s="172" t="s">
        <v>1478</v>
      </c>
      <c r="G247" s="173" t="s">
        <v>694</v>
      </c>
      <c r="H247" s="174">
        <v>2</v>
      </c>
      <c r="I247" s="175"/>
      <c r="J247" s="176">
        <f t="shared" si="70"/>
        <v>0</v>
      </c>
      <c r="K247" s="172" t="s">
        <v>20</v>
      </c>
      <c r="L247" s="34"/>
      <c r="M247" s="177" t="s">
        <v>20</v>
      </c>
      <c r="N247" s="178" t="s">
        <v>43</v>
      </c>
      <c r="O247" s="56"/>
      <c r="P247" s="179">
        <f t="shared" si="71"/>
        <v>0</v>
      </c>
      <c r="Q247" s="179">
        <v>0</v>
      </c>
      <c r="R247" s="179">
        <f t="shared" si="72"/>
        <v>0</v>
      </c>
      <c r="S247" s="179">
        <v>0</v>
      </c>
      <c r="T247" s="180">
        <f t="shared" si="73"/>
        <v>0</v>
      </c>
      <c r="AR247" s="13" t="s">
        <v>201</v>
      </c>
      <c r="AT247" s="13" t="s">
        <v>141</v>
      </c>
      <c r="AU247" s="13" t="s">
        <v>82</v>
      </c>
      <c r="AY247" s="13" t="s">
        <v>138</v>
      </c>
      <c r="BE247" s="181">
        <f t="shared" si="74"/>
        <v>0</v>
      </c>
      <c r="BF247" s="181">
        <f t="shared" si="75"/>
        <v>0</v>
      </c>
      <c r="BG247" s="181">
        <f t="shared" si="76"/>
        <v>0</v>
      </c>
      <c r="BH247" s="181">
        <f t="shared" si="77"/>
        <v>0</v>
      </c>
      <c r="BI247" s="181">
        <f t="shared" si="78"/>
        <v>0</v>
      </c>
      <c r="BJ247" s="13" t="s">
        <v>80</v>
      </c>
      <c r="BK247" s="181">
        <f t="shared" si="79"/>
        <v>0</v>
      </c>
      <c r="BL247" s="13" t="s">
        <v>201</v>
      </c>
      <c r="BM247" s="13" t="s">
        <v>1479</v>
      </c>
    </row>
    <row r="248" spans="2:65" s="1" customFormat="1" ht="16.5" customHeight="1">
      <c r="B248" s="30"/>
      <c r="C248" s="170" t="s">
        <v>673</v>
      </c>
      <c r="D248" s="170" t="s">
        <v>141</v>
      </c>
      <c r="E248" s="171" t="s">
        <v>246</v>
      </c>
      <c r="F248" s="172" t="s">
        <v>1480</v>
      </c>
      <c r="G248" s="173" t="s">
        <v>333</v>
      </c>
      <c r="H248" s="174">
        <v>138</v>
      </c>
      <c r="I248" s="175"/>
      <c r="J248" s="176">
        <f t="shared" si="70"/>
        <v>0</v>
      </c>
      <c r="K248" s="172" t="s">
        <v>20</v>
      </c>
      <c r="L248" s="34"/>
      <c r="M248" s="177" t="s">
        <v>20</v>
      </c>
      <c r="N248" s="178" t="s">
        <v>43</v>
      </c>
      <c r="O248" s="56"/>
      <c r="P248" s="179">
        <f t="shared" si="71"/>
        <v>0</v>
      </c>
      <c r="Q248" s="179">
        <v>0</v>
      </c>
      <c r="R248" s="179">
        <f t="shared" si="72"/>
        <v>0</v>
      </c>
      <c r="S248" s="179">
        <v>0</v>
      </c>
      <c r="T248" s="180">
        <f t="shared" si="73"/>
        <v>0</v>
      </c>
      <c r="AR248" s="13" t="s">
        <v>201</v>
      </c>
      <c r="AT248" s="13" t="s">
        <v>141</v>
      </c>
      <c r="AU248" s="13" t="s">
        <v>82</v>
      </c>
      <c r="AY248" s="13" t="s">
        <v>138</v>
      </c>
      <c r="BE248" s="181">
        <f t="shared" si="74"/>
        <v>0</v>
      </c>
      <c r="BF248" s="181">
        <f t="shared" si="75"/>
        <v>0</v>
      </c>
      <c r="BG248" s="181">
        <f t="shared" si="76"/>
        <v>0</v>
      </c>
      <c r="BH248" s="181">
        <f t="shared" si="77"/>
        <v>0</v>
      </c>
      <c r="BI248" s="181">
        <f t="shared" si="78"/>
        <v>0</v>
      </c>
      <c r="BJ248" s="13" t="s">
        <v>80</v>
      </c>
      <c r="BK248" s="181">
        <f t="shared" si="79"/>
        <v>0</v>
      </c>
      <c r="BL248" s="13" t="s">
        <v>201</v>
      </c>
      <c r="BM248" s="13" t="s">
        <v>1481</v>
      </c>
    </row>
    <row r="249" spans="2:65" s="1" customFormat="1" ht="16.5" customHeight="1">
      <c r="B249" s="30"/>
      <c r="C249" s="170" t="s">
        <v>677</v>
      </c>
      <c r="D249" s="170" t="s">
        <v>141</v>
      </c>
      <c r="E249" s="171" t="s">
        <v>250</v>
      </c>
      <c r="F249" s="172" t="s">
        <v>764</v>
      </c>
      <c r="G249" s="173" t="s">
        <v>333</v>
      </c>
      <c r="H249" s="174">
        <v>1</v>
      </c>
      <c r="I249" s="175"/>
      <c r="J249" s="176">
        <f t="shared" si="70"/>
        <v>0</v>
      </c>
      <c r="K249" s="172" t="s">
        <v>20</v>
      </c>
      <c r="L249" s="34"/>
      <c r="M249" s="177" t="s">
        <v>20</v>
      </c>
      <c r="N249" s="178" t="s">
        <v>43</v>
      </c>
      <c r="O249" s="56"/>
      <c r="P249" s="179">
        <f t="shared" si="71"/>
        <v>0</v>
      </c>
      <c r="Q249" s="179">
        <v>0</v>
      </c>
      <c r="R249" s="179">
        <f t="shared" si="72"/>
        <v>0</v>
      </c>
      <c r="S249" s="179">
        <v>0</v>
      </c>
      <c r="T249" s="180">
        <f t="shared" si="73"/>
        <v>0</v>
      </c>
      <c r="AR249" s="13" t="s">
        <v>201</v>
      </c>
      <c r="AT249" s="13" t="s">
        <v>141</v>
      </c>
      <c r="AU249" s="13" t="s">
        <v>82</v>
      </c>
      <c r="AY249" s="13" t="s">
        <v>138</v>
      </c>
      <c r="BE249" s="181">
        <f t="shared" si="74"/>
        <v>0</v>
      </c>
      <c r="BF249" s="181">
        <f t="shared" si="75"/>
        <v>0</v>
      </c>
      <c r="BG249" s="181">
        <f t="shared" si="76"/>
        <v>0</v>
      </c>
      <c r="BH249" s="181">
        <f t="shared" si="77"/>
        <v>0</v>
      </c>
      <c r="BI249" s="181">
        <f t="shared" si="78"/>
        <v>0</v>
      </c>
      <c r="BJ249" s="13" t="s">
        <v>80</v>
      </c>
      <c r="BK249" s="181">
        <f t="shared" si="79"/>
        <v>0</v>
      </c>
      <c r="BL249" s="13" t="s">
        <v>201</v>
      </c>
      <c r="BM249" s="13" t="s">
        <v>1482</v>
      </c>
    </row>
    <row r="250" spans="2:65" s="1" customFormat="1" ht="16.5" customHeight="1">
      <c r="B250" s="30"/>
      <c r="C250" s="170" t="s">
        <v>681</v>
      </c>
      <c r="D250" s="170" t="s">
        <v>141</v>
      </c>
      <c r="E250" s="171" t="s">
        <v>256</v>
      </c>
      <c r="F250" s="172" t="s">
        <v>767</v>
      </c>
      <c r="G250" s="173" t="s">
        <v>333</v>
      </c>
      <c r="H250" s="174">
        <v>1</v>
      </c>
      <c r="I250" s="175"/>
      <c r="J250" s="176">
        <f t="shared" si="70"/>
        <v>0</v>
      </c>
      <c r="K250" s="172" t="s">
        <v>20</v>
      </c>
      <c r="L250" s="34"/>
      <c r="M250" s="177" t="s">
        <v>20</v>
      </c>
      <c r="N250" s="178" t="s">
        <v>43</v>
      </c>
      <c r="O250" s="56"/>
      <c r="P250" s="179">
        <f t="shared" si="71"/>
        <v>0</v>
      </c>
      <c r="Q250" s="179">
        <v>0</v>
      </c>
      <c r="R250" s="179">
        <f t="shared" si="72"/>
        <v>0</v>
      </c>
      <c r="S250" s="179">
        <v>0</v>
      </c>
      <c r="T250" s="180">
        <f t="shared" si="73"/>
        <v>0</v>
      </c>
      <c r="AR250" s="13" t="s">
        <v>201</v>
      </c>
      <c r="AT250" s="13" t="s">
        <v>141</v>
      </c>
      <c r="AU250" s="13" t="s">
        <v>82</v>
      </c>
      <c r="AY250" s="13" t="s">
        <v>138</v>
      </c>
      <c r="BE250" s="181">
        <f t="shared" si="74"/>
        <v>0</v>
      </c>
      <c r="BF250" s="181">
        <f t="shared" si="75"/>
        <v>0</v>
      </c>
      <c r="BG250" s="181">
        <f t="shared" si="76"/>
        <v>0</v>
      </c>
      <c r="BH250" s="181">
        <f t="shared" si="77"/>
        <v>0</v>
      </c>
      <c r="BI250" s="181">
        <f t="shared" si="78"/>
        <v>0</v>
      </c>
      <c r="BJ250" s="13" t="s">
        <v>80</v>
      </c>
      <c r="BK250" s="181">
        <f t="shared" si="79"/>
        <v>0</v>
      </c>
      <c r="BL250" s="13" t="s">
        <v>201</v>
      </c>
      <c r="BM250" s="13" t="s">
        <v>1483</v>
      </c>
    </row>
    <row r="251" spans="2:65" s="1" customFormat="1" ht="16.5" customHeight="1">
      <c r="B251" s="30"/>
      <c r="C251" s="170" t="s">
        <v>687</v>
      </c>
      <c r="D251" s="170" t="s">
        <v>141</v>
      </c>
      <c r="E251" s="171" t="s">
        <v>261</v>
      </c>
      <c r="F251" s="172" t="s">
        <v>770</v>
      </c>
      <c r="G251" s="173" t="s">
        <v>333</v>
      </c>
      <c r="H251" s="174">
        <v>1</v>
      </c>
      <c r="I251" s="175"/>
      <c r="J251" s="176">
        <f t="shared" si="70"/>
        <v>0</v>
      </c>
      <c r="K251" s="172" t="s">
        <v>20</v>
      </c>
      <c r="L251" s="34"/>
      <c r="M251" s="177" t="s">
        <v>20</v>
      </c>
      <c r="N251" s="178" t="s">
        <v>43</v>
      </c>
      <c r="O251" s="56"/>
      <c r="P251" s="179">
        <f t="shared" si="71"/>
        <v>0</v>
      </c>
      <c r="Q251" s="179">
        <v>0</v>
      </c>
      <c r="R251" s="179">
        <f t="shared" si="72"/>
        <v>0</v>
      </c>
      <c r="S251" s="179">
        <v>0</v>
      </c>
      <c r="T251" s="180">
        <f t="shared" si="73"/>
        <v>0</v>
      </c>
      <c r="AR251" s="13" t="s">
        <v>201</v>
      </c>
      <c r="AT251" s="13" t="s">
        <v>141</v>
      </c>
      <c r="AU251" s="13" t="s">
        <v>82</v>
      </c>
      <c r="AY251" s="13" t="s">
        <v>138</v>
      </c>
      <c r="BE251" s="181">
        <f t="shared" si="74"/>
        <v>0</v>
      </c>
      <c r="BF251" s="181">
        <f t="shared" si="75"/>
        <v>0</v>
      </c>
      <c r="BG251" s="181">
        <f t="shared" si="76"/>
        <v>0</v>
      </c>
      <c r="BH251" s="181">
        <f t="shared" si="77"/>
        <v>0</v>
      </c>
      <c r="BI251" s="181">
        <f t="shared" si="78"/>
        <v>0</v>
      </c>
      <c r="BJ251" s="13" t="s">
        <v>80</v>
      </c>
      <c r="BK251" s="181">
        <f t="shared" si="79"/>
        <v>0</v>
      </c>
      <c r="BL251" s="13" t="s">
        <v>201</v>
      </c>
      <c r="BM251" s="13" t="s">
        <v>1484</v>
      </c>
    </row>
    <row r="252" spans="2:65" s="1" customFormat="1" ht="16.5" customHeight="1">
      <c r="B252" s="30"/>
      <c r="C252" s="170" t="s">
        <v>691</v>
      </c>
      <c r="D252" s="170" t="s">
        <v>141</v>
      </c>
      <c r="E252" s="171" t="s">
        <v>267</v>
      </c>
      <c r="F252" s="172" t="s">
        <v>1485</v>
      </c>
      <c r="G252" s="173" t="s">
        <v>333</v>
      </c>
      <c r="H252" s="174">
        <v>1</v>
      </c>
      <c r="I252" s="175"/>
      <c r="J252" s="176">
        <f t="shared" si="70"/>
        <v>0</v>
      </c>
      <c r="K252" s="172" t="s">
        <v>20</v>
      </c>
      <c r="L252" s="34"/>
      <c r="M252" s="177" t="s">
        <v>20</v>
      </c>
      <c r="N252" s="178" t="s">
        <v>43</v>
      </c>
      <c r="O252" s="56"/>
      <c r="P252" s="179">
        <f t="shared" si="71"/>
        <v>0</v>
      </c>
      <c r="Q252" s="179">
        <v>0</v>
      </c>
      <c r="R252" s="179">
        <f t="shared" si="72"/>
        <v>0</v>
      </c>
      <c r="S252" s="179">
        <v>0</v>
      </c>
      <c r="T252" s="180">
        <f t="shared" si="73"/>
        <v>0</v>
      </c>
      <c r="AR252" s="13" t="s">
        <v>201</v>
      </c>
      <c r="AT252" s="13" t="s">
        <v>141</v>
      </c>
      <c r="AU252" s="13" t="s">
        <v>82</v>
      </c>
      <c r="AY252" s="13" t="s">
        <v>138</v>
      </c>
      <c r="BE252" s="181">
        <f t="shared" si="74"/>
        <v>0</v>
      </c>
      <c r="BF252" s="181">
        <f t="shared" si="75"/>
        <v>0</v>
      </c>
      <c r="BG252" s="181">
        <f t="shared" si="76"/>
        <v>0</v>
      </c>
      <c r="BH252" s="181">
        <f t="shared" si="77"/>
        <v>0</v>
      </c>
      <c r="BI252" s="181">
        <f t="shared" si="78"/>
        <v>0</v>
      </c>
      <c r="BJ252" s="13" t="s">
        <v>80</v>
      </c>
      <c r="BK252" s="181">
        <f t="shared" si="79"/>
        <v>0</v>
      </c>
      <c r="BL252" s="13" t="s">
        <v>201</v>
      </c>
      <c r="BM252" s="13" t="s">
        <v>1486</v>
      </c>
    </row>
    <row r="253" spans="2:65" s="1" customFormat="1" ht="16.5" customHeight="1">
      <c r="B253" s="30"/>
      <c r="C253" s="170" t="s">
        <v>696</v>
      </c>
      <c r="D253" s="170" t="s">
        <v>141</v>
      </c>
      <c r="E253" s="171" t="s">
        <v>271</v>
      </c>
      <c r="F253" s="172" t="s">
        <v>1487</v>
      </c>
      <c r="G253" s="173" t="s">
        <v>333</v>
      </c>
      <c r="H253" s="174">
        <v>1</v>
      </c>
      <c r="I253" s="175"/>
      <c r="J253" s="176">
        <f t="shared" si="70"/>
        <v>0</v>
      </c>
      <c r="K253" s="172" t="s">
        <v>20</v>
      </c>
      <c r="L253" s="34"/>
      <c r="M253" s="177" t="s">
        <v>20</v>
      </c>
      <c r="N253" s="178" t="s">
        <v>43</v>
      </c>
      <c r="O253" s="56"/>
      <c r="P253" s="179">
        <f t="shared" si="71"/>
        <v>0</v>
      </c>
      <c r="Q253" s="179">
        <v>0</v>
      </c>
      <c r="R253" s="179">
        <f t="shared" si="72"/>
        <v>0</v>
      </c>
      <c r="S253" s="179">
        <v>0</v>
      </c>
      <c r="T253" s="180">
        <f t="shared" si="73"/>
        <v>0</v>
      </c>
      <c r="AR253" s="13" t="s">
        <v>201</v>
      </c>
      <c r="AT253" s="13" t="s">
        <v>141</v>
      </c>
      <c r="AU253" s="13" t="s">
        <v>82</v>
      </c>
      <c r="AY253" s="13" t="s">
        <v>138</v>
      </c>
      <c r="BE253" s="181">
        <f t="shared" si="74"/>
        <v>0</v>
      </c>
      <c r="BF253" s="181">
        <f t="shared" si="75"/>
        <v>0</v>
      </c>
      <c r="BG253" s="181">
        <f t="shared" si="76"/>
        <v>0</v>
      </c>
      <c r="BH253" s="181">
        <f t="shared" si="77"/>
        <v>0</v>
      </c>
      <c r="BI253" s="181">
        <f t="shared" si="78"/>
        <v>0</v>
      </c>
      <c r="BJ253" s="13" t="s">
        <v>80</v>
      </c>
      <c r="BK253" s="181">
        <f t="shared" si="79"/>
        <v>0</v>
      </c>
      <c r="BL253" s="13" t="s">
        <v>201</v>
      </c>
      <c r="BM253" s="13" t="s">
        <v>1488</v>
      </c>
    </row>
    <row r="254" spans="2:65" s="1" customFormat="1" ht="16.5" customHeight="1">
      <c r="B254" s="30"/>
      <c r="C254" s="170" t="s">
        <v>700</v>
      </c>
      <c r="D254" s="170" t="s">
        <v>141</v>
      </c>
      <c r="E254" s="171" t="s">
        <v>275</v>
      </c>
      <c r="F254" s="172" t="s">
        <v>1489</v>
      </c>
      <c r="G254" s="173" t="s">
        <v>333</v>
      </c>
      <c r="H254" s="174">
        <v>1</v>
      </c>
      <c r="I254" s="175"/>
      <c r="J254" s="176">
        <f t="shared" si="70"/>
        <v>0</v>
      </c>
      <c r="K254" s="172" t="s">
        <v>20</v>
      </c>
      <c r="L254" s="34"/>
      <c r="M254" s="177" t="s">
        <v>20</v>
      </c>
      <c r="N254" s="178" t="s">
        <v>43</v>
      </c>
      <c r="O254" s="56"/>
      <c r="P254" s="179">
        <f t="shared" si="71"/>
        <v>0</v>
      </c>
      <c r="Q254" s="179">
        <v>0</v>
      </c>
      <c r="R254" s="179">
        <f t="shared" si="72"/>
        <v>0</v>
      </c>
      <c r="S254" s="179">
        <v>0</v>
      </c>
      <c r="T254" s="180">
        <f t="shared" si="73"/>
        <v>0</v>
      </c>
      <c r="AR254" s="13" t="s">
        <v>201</v>
      </c>
      <c r="AT254" s="13" t="s">
        <v>141</v>
      </c>
      <c r="AU254" s="13" t="s">
        <v>82</v>
      </c>
      <c r="AY254" s="13" t="s">
        <v>138</v>
      </c>
      <c r="BE254" s="181">
        <f t="shared" si="74"/>
        <v>0</v>
      </c>
      <c r="BF254" s="181">
        <f t="shared" si="75"/>
        <v>0</v>
      </c>
      <c r="BG254" s="181">
        <f t="shared" si="76"/>
        <v>0</v>
      </c>
      <c r="BH254" s="181">
        <f t="shared" si="77"/>
        <v>0</v>
      </c>
      <c r="BI254" s="181">
        <f t="shared" si="78"/>
        <v>0</v>
      </c>
      <c r="BJ254" s="13" t="s">
        <v>80</v>
      </c>
      <c r="BK254" s="181">
        <f t="shared" si="79"/>
        <v>0</v>
      </c>
      <c r="BL254" s="13" t="s">
        <v>201</v>
      </c>
      <c r="BM254" s="13" t="s">
        <v>1490</v>
      </c>
    </row>
    <row r="255" spans="2:65" s="1" customFormat="1" ht="16.5" customHeight="1">
      <c r="B255" s="30"/>
      <c r="C255" s="170" t="s">
        <v>704</v>
      </c>
      <c r="D255" s="170" t="s">
        <v>141</v>
      </c>
      <c r="E255" s="171" t="s">
        <v>279</v>
      </c>
      <c r="F255" s="172" t="s">
        <v>1491</v>
      </c>
      <c r="G255" s="173" t="s">
        <v>333</v>
      </c>
      <c r="H255" s="174">
        <v>1</v>
      </c>
      <c r="I255" s="175"/>
      <c r="J255" s="176">
        <f t="shared" si="70"/>
        <v>0</v>
      </c>
      <c r="K255" s="172" t="s">
        <v>20</v>
      </c>
      <c r="L255" s="34"/>
      <c r="M255" s="177" t="s">
        <v>20</v>
      </c>
      <c r="N255" s="178" t="s">
        <v>43</v>
      </c>
      <c r="O255" s="56"/>
      <c r="P255" s="179">
        <f t="shared" si="71"/>
        <v>0</v>
      </c>
      <c r="Q255" s="179">
        <v>0</v>
      </c>
      <c r="R255" s="179">
        <f t="shared" si="72"/>
        <v>0</v>
      </c>
      <c r="S255" s="179">
        <v>0</v>
      </c>
      <c r="T255" s="180">
        <f t="shared" si="73"/>
        <v>0</v>
      </c>
      <c r="AR255" s="13" t="s">
        <v>201</v>
      </c>
      <c r="AT255" s="13" t="s">
        <v>141</v>
      </c>
      <c r="AU255" s="13" t="s">
        <v>82</v>
      </c>
      <c r="AY255" s="13" t="s">
        <v>138</v>
      </c>
      <c r="BE255" s="181">
        <f t="shared" si="74"/>
        <v>0</v>
      </c>
      <c r="BF255" s="181">
        <f t="shared" si="75"/>
        <v>0</v>
      </c>
      <c r="BG255" s="181">
        <f t="shared" si="76"/>
        <v>0</v>
      </c>
      <c r="BH255" s="181">
        <f t="shared" si="77"/>
        <v>0</v>
      </c>
      <c r="BI255" s="181">
        <f t="shared" si="78"/>
        <v>0</v>
      </c>
      <c r="BJ255" s="13" t="s">
        <v>80</v>
      </c>
      <c r="BK255" s="181">
        <f t="shared" si="79"/>
        <v>0</v>
      </c>
      <c r="BL255" s="13" t="s">
        <v>201</v>
      </c>
      <c r="BM255" s="13" t="s">
        <v>1492</v>
      </c>
    </row>
    <row r="256" spans="2:65" s="10" customFormat="1" ht="22.9" customHeight="1">
      <c r="B256" s="154"/>
      <c r="C256" s="155"/>
      <c r="D256" s="156" t="s">
        <v>71</v>
      </c>
      <c r="E256" s="168" t="s">
        <v>1493</v>
      </c>
      <c r="F256" s="168" t="s">
        <v>1494</v>
      </c>
      <c r="G256" s="155"/>
      <c r="H256" s="155"/>
      <c r="I256" s="158"/>
      <c r="J256" s="169">
        <f>BK256</f>
        <v>0</v>
      </c>
      <c r="K256" s="155"/>
      <c r="L256" s="160"/>
      <c r="M256" s="161"/>
      <c r="N256" s="162"/>
      <c r="O256" s="162"/>
      <c r="P256" s="163">
        <f>SUM(P257:P264)</f>
        <v>0</v>
      </c>
      <c r="Q256" s="162"/>
      <c r="R256" s="163">
        <f>SUM(R257:R264)</f>
        <v>3.7350667200000003</v>
      </c>
      <c r="S256" s="162"/>
      <c r="T256" s="164">
        <f>SUM(T257:T264)</f>
        <v>0</v>
      </c>
      <c r="AR256" s="165" t="s">
        <v>82</v>
      </c>
      <c r="AT256" s="166" t="s">
        <v>71</v>
      </c>
      <c r="AU256" s="166" t="s">
        <v>80</v>
      </c>
      <c r="AY256" s="165" t="s">
        <v>138</v>
      </c>
      <c r="BK256" s="167">
        <f>SUM(BK257:BK264)</f>
        <v>0</v>
      </c>
    </row>
    <row r="257" spans="2:65" s="1" customFormat="1" ht="16.5" customHeight="1">
      <c r="B257" s="30"/>
      <c r="C257" s="170" t="s">
        <v>708</v>
      </c>
      <c r="D257" s="170" t="s">
        <v>141</v>
      </c>
      <c r="E257" s="171" t="s">
        <v>1495</v>
      </c>
      <c r="F257" s="172" t="s">
        <v>1496</v>
      </c>
      <c r="G257" s="173" t="s">
        <v>192</v>
      </c>
      <c r="H257" s="174">
        <v>6.7759999999999998</v>
      </c>
      <c r="I257" s="175"/>
      <c r="J257" s="176">
        <f t="shared" ref="J257:J264" si="80">ROUND(I257*H257,2)</f>
        <v>0</v>
      </c>
      <c r="K257" s="172" t="s">
        <v>145</v>
      </c>
      <c r="L257" s="34"/>
      <c r="M257" s="177" t="s">
        <v>20</v>
      </c>
      <c r="N257" s="178" t="s">
        <v>43</v>
      </c>
      <c r="O257" s="56"/>
      <c r="P257" s="179">
        <f t="shared" ref="P257:P264" si="81">O257*H257</f>
        <v>0</v>
      </c>
      <c r="Q257" s="179">
        <v>0</v>
      </c>
      <c r="R257" s="179">
        <f t="shared" ref="R257:R264" si="82">Q257*H257</f>
        <v>0</v>
      </c>
      <c r="S257" s="179">
        <v>0</v>
      </c>
      <c r="T257" s="180">
        <f t="shared" ref="T257:T264" si="83">S257*H257</f>
        <v>0</v>
      </c>
      <c r="AR257" s="13" t="s">
        <v>201</v>
      </c>
      <c r="AT257" s="13" t="s">
        <v>141</v>
      </c>
      <c r="AU257" s="13" t="s">
        <v>82</v>
      </c>
      <c r="AY257" s="13" t="s">
        <v>138</v>
      </c>
      <c r="BE257" s="181">
        <f t="shared" ref="BE257:BE264" si="84">IF(N257="základní",J257,0)</f>
        <v>0</v>
      </c>
      <c r="BF257" s="181">
        <f t="shared" ref="BF257:BF264" si="85">IF(N257="snížená",J257,0)</f>
        <v>0</v>
      </c>
      <c r="BG257" s="181">
        <f t="shared" ref="BG257:BG264" si="86">IF(N257="zákl. přenesená",J257,0)</f>
        <v>0</v>
      </c>
      <c r="BH257" s="181">
        <f t="shared" ref="BH257:BH264" si="87">IF(N257="sníž. přenesená",J257,0)</f>
        <v>0</v>
      </c>
      <c r="BI257" s="181">
        <f t="shared" ref="BI257:BI264" si="88">IF(N257="nulová",J257,0)</f>
        <v>0</v>
      </c>
      <c r="BJ257" s="13" t="s">
        <v>80</v>
      </c>
      <c r="BK257" s="181">
        <f t="shared" ref="BK257:BK264" si="89">ROUND(I257*H257,2)</f>
        <v>0</v>
      </c>
      <c r="BL257" s="13" t="s">
        <v>201</v>
      </c>
      <c r="BM257" s="13" t="s">
        <v>1497</v>
      </c>
    </row>
    <row r="258" spans="2:65" s="1" customFormat="1" ht="22.5" customHeight="1">
      <c r="B258" s="30"/>
      <c r="C258" s="170" t="s">
        <v>712</v>
      </c>
      <c r="D258" s="170" t="s">
        <v>141</v>
      </c>
      <c r="E258" s="171" t="s">
        <v>1498</v>
      </c>
      <c r="F258" s="172" t="s">
        <v>1499</v>
      </c>
      <c r="G258" s="173" t="s">
        <v>192</v>
      </c>
      <c r="H258" s="174">
        <v>6.7759999999999998</v>
      </c>
      <c r="I258" s="175"/>
      <c r="J258" s="176">
        <f t="shared" si="80"/>
        <v>0</v>
      </c>
      <c r="K258" s="172" t="s">
        <v>145</v>
      </c>
      <c r="L258" s="34"/>
      <c r="M258" s="177" t="s">
        <v>20</v>
      </c>
      <c r="N258" s="178" t="s">
        <v>43</v>
      </c>
      <c r="O258" s="56"/>
      <c r="P258" s="179">
        <f t="shared" si="81"/>
        <v>0</v>
      </c>
      <c r="Q258" s="179">
        <v>1.2199999999999999E-3</v>
      </c>
      <c r="R258" s="179">
        <f t="shared" si="82"/>
        <v>8.26672E-3</v>
      </c>
      <c r="S258" s="179">
        <v>0</v>
      </c>
      <c r="T258" s="180">
        <f t="shared" si="83"/>
        <v>0</v>
      </c>
      <c r="AR258" s="13" t="s">
        <v>201</v>
      </c>
      <c r="AT258" s="13" t="s">
        <v>141</v>
      </c>
      <c r="AU258" s="13" t="s">
        <v>82</v>
      </c>
      <c r="AY258" s="13" t="s">
        <v>138</v>
      </c>
      <c r="BE258" s="181">
        <f t="shared" si="84"/>
        <v>0</v>
      </c>
      <c r="BF258" s="181">
        <f t="shared" si="85"/>
        <v>0</v>
      </c>
      <c r="BG258" s="181">
        <f t="shared" si="86"/>
        <v>0</v>
      </c>
      <c r="BH258" s="181">
        <f t="shared" si="87"/>
        <v>0</v>
      </c>
      <c r="BI258" s="181">
        <f t="shared" si="88"/>
        <v>0</v>
      </c>
      <c r="BJ258" s="13" t="s">
        <v>80</v>
      </c>
      <c r="BK258" s="181">
        <f t="shared" si="89"/>
        <v>0</v>
      </c>
      <c r="BL258" s="13" t="s">
        <v>201</v>
      </c>
      <c r="BM258" s="13" t="s">
        <v>1500</v>
      </c>
    </row>
    <row r="259" spans="2:65" s="1" customFormat="1" ht="16.5" customHeight="1">
      <c r="B259" s="30"/>
      <c r="C259" s="170" t="s">
        <v>716</v>
      </c>
      <c r="D259" s="170" t="s">
        <v>141</v>
      </c>
      <c r="E259" s="171" t="s">
        <v>1501</v>
      </c>
      <c r="F259" s="172" t="s">
        <v>1502</v>
      </c>
      <c r="G259" s="173" t="s">
        <v>144</v>
      </c>
      <c r="H259" s="174">
        <v>60</v>
      </c>
      <c r="I259" s="175"/>
      <c r="J259" s="176">
        <f t="shared" si="80"/>
        <v>0</v>
      </c>
      <c r="K259" s="172" t="s">
        <v>145</v>
      </c>
      <c r="L259" s="34"/>
      <c r="M259" s="177" t="s">
        <v>20</v>
      </c>
      <c r="N259" s="178" t="s">
        <v>43</v>
      </c>
      <c r="O259" s="56"/>
      <c r="P259" s="179">
        <f t="shared" si="81"/>
        <v>0</v>
      </c>
      <c r="Q259" s="179">
        <v>0</v>
      </c>
      <c r="R259" s="179">
        <f t="shared" si="82"/>
        <v>0</v>
      </c>
      <c r="S259" s="179">
        <v>0</v>
      </c>
      <c r="T259" s="180">
        <f t="shared" si="83"/>
        <v>0</v>
      </c>
      <c r="AR259" s="13" t="s">
        <v>201</v>
      </c>
      <c r="AT259" s="13" t="s">
        <v>141</v>
      </c>
      <c r="AU259" s="13" t="s">
        <v>82</v>
      </c>
      <c r="AY259" s="13" t="s">
        <v>138</v>
      </c>
      <c r="BE259" s="181">
        <f t="shared" si="84"/>
        <v>0</v>
      </c>
      <c r="BF259" s="181">
        <f t="shared" si="85"/>
        <v>0</v>
      </c>
      <c r="BG259" s="181">
        <f t="shared" si="86"/>
        <v>0</v>
      </c>
      <c r="BH259" s="181">
        <f t="shared" si="87"/>
        <v>0</v>
      </c>
      <c r="BI259" s="181">
        <f t="shared" si="88"/>
        <v>0</v>
      </c>
      <c r="BJ259" s="13" t="s">
        <v>80</v>
      </c>
      <c r="BK259" s="181">
        <f t="shared" si="89"/>
        <v>0</v>
      </c>
      <c r="BL259" s="13" t="s">
        <v>201</v>
      </c>
      <c r="BM259" s="13" t="s">
        <v>1503</v>
      </c>
    </row>
    <row r="260" spans="2:65" s="1" customFormat="1" ht="16.5" customHeight="1">
      <c r="B260" s="30"/>
      <c r="C260" s="170" t="s">
        <v>720</v>
      </c>
      <c r="D260" s="170" t="s">
        <v>141</v>
      </c>
      <c r="E260" s="171" t="s">
        <v>1504</v>
      </c>
      <c r="F260" s="172" t="s">
        <v>1505</v>
      </c>
      <c r="G260" s="173" t="s">
        <v>144</v>
      </c>
      <c r="H260" s="174">
        <v>45</v>
      </c>
      <c r="I260" s="175"/>
      <c r="J260" s="176">
        <f t="shared" si="80"/>
        <v>0</v>
      </c>
      <c r="K260" s="172" t="s">
        <v>145</v>
      </c>
      <c r="L260" s="34"/>
      <c r="M260" s="177" t="s">
        <v>20</v>
      </c>
      <c r="N260" s="178" t="s">
        <v>43</v>
      </c>
      <c r="O260" s="56"/>
      <c r="P260" s="179">
        <f t="shared" si="81"/>
        <v>0</v>
      </c>
      <c r="Q260" s="179">
        <v>0</v>
      </c>
      <c r="R260" s="179">
        <f t="shared" si="82"/>
        <v>0</v>
      </c>
      <c r="S260" s="179">
        <v>0</v>
      </c>
      <c r="T260" s="180">
        <f t="shared" si="83"/>
        <v>0</v>
      </c>
      <c r="AR260" s="13" t="s">
        <v>201</v>
      </c>
      <c r="AT260" s="13" t="s">
        <v>141</v>
      </c>
      <c r="AU260" s="13" t="s">
        <v>82</v>
      </c>
      <c r="AY260" s="13" t="s">
        <v>138</v>
      </c>
      <c r="BE260" s="181">
        <f t="shared" si="84"/>
        <v>0</v>
      </c>
      <c r="BF260" s="181">
        <f t="shared" si="85"/>
        <v>0</v>
      </c>
      <c r="BG260" s="181">
        <f t="shared" si="86"/>
        <v>0</v>
      </c>
      <c r="BH260" s="181">
        <f t="shared" si="87"/>
        <v>0</v>
      </c>
      <c r="BI260" s="181">
        <f t="shared" si="88"/>
        <v>0</v>
      </c>
      <c r="BJ260" s="13" t="s">
        <v>80</v>
      </c>
      <c r="BK260" s="181">
        <f t="shared" si="89"/>
        <v>0</v>
      </c>
      <c r="BL260" s="13" t="s">
        <v>201</v>
      </c>
      <c r="BM260" s="13" t="s">
        <v>1506</v>
      </c>
    </row>
    <row r="261" spans="2:65" s="1" customFormat="1" ht="16.5" customHeight="1">
      <c r="B261" s="30"/>
      <c r="C261" s="182" t="s">
        <v>724</v>
      </c>
      <c r="D261" s="182" t="s">
        <v>310</v>
      </c>
      <c r="E261" s="183" t="s">
        <v>1507</v>
      </c>
      <c r="F261" s="184" t="s">
        <v>1508</v>
      </c>
      <c r="G261" s="185" t="s">
        <v>192</v>
      </c>
      <c r="H261" s="186">
        <v>6.3</v>
      </c>
      <c r="I261" s="187"/>
      <c r="J261" s="188">
        <f t="shared" si="80"/>
        <v>0</v>
      </c>
      <c r="K261" s="184" t="s">
        <v>145</v>
      </c>
      <c r="L261" s="189"/>
      <c r="M261" s="190" t="s">
        <v>20</v>
      </c>
      <c r="N261" s="191" t="s">
        <v>43</v>
      </c>
      <c r="O261" s="56"/>
      <c r="P261" s="179">
        <f t="shared" si="81"/>
        <v>0</v>
      </c>
      <c r="Q261" s="179">
        <v>0.55000000000000004</v>
      </c>
      <c r="R261" s="179">
        <f t="shared" si="82"/>
        <v>3.4650000000000003</v>
      </c>
      <c r="S261" s="179">
        <v>0</v>
      </c>
      <c r="T261" s="180">
        <f t="shared" si="83"/>
        <v>0</v>
      </c>
      <c r="AR261" s="13" t="s">
        <v>271</v>
      </c>
      <c r="AT261" s="13" t="s">
        <v>310</v>
      </c>
      <c r="AU261" s="13" t="s">
        <v>82</v>
      </c>
      <c r="AY261" s="13" t="s">
        <v>138</v>
      </c>
      <c r="BE261" s="181">
        <f t="shared" si="84"/>
        <v>0</v>
      </c>
      <c r="BF261" s="181">
        <f t="shared" si="85"/>
        <v>0</v>
      </c>
      <c r="BG261" s="181">
        <f t="shared" si="86"/>
        <v>0</v>
      </c>
      <c r="BH261" s="181">
        <f t="shared" si="87"/>
        <v>0</v>
      </c>
      <c r="BI261" s="181">
        <f t="shared" si="88"/>
        <v>0</v>
      </c>
      <c r="BJ261" s="13" t="s">
        <v>80</v>
      </c>
      <c r="BK261" s="181">
        <f t="shared" si="89"/>
        <v>0</v>
      </c>
      <c r="BL261" s="13" t="s">
        <v>201</v>
      </c>
      <c r="BM261" s="13" t="s">
        <v>1509</v>
      </c>
    </row>
    <row r="262" spans="2:65" s="1" customFormat="1" ht="16.5" customHeight="1">
      <c r="B262" s="30"/>
      <c r="C262" s="170" t="s">
        <v>727</v>
      </c>
      <c r="D262" s="170" t="s">
        <v>141</v>
      </c>
      <c r="E262" s="171" t="s">
        <v>1510</v>
      </c>
      <c r="F262" s="172" t="s">
        <v>1511</v>
      </c>
      <c r="G262" s="173" t="s">
        <v>144</v>
      </c>
      <c r="H262" s="174">
        <v>7.35</v>
      </c>
      <c r="I262" s="175"/>
      <c r="J262" s="176">
        <f t="shared" si="80"/>
        <v>0</v>
      </c>
      <c r="K262" s="172" t="s">
        <v>20</v>
      </c>
      <c r="L262" s="34"/>
      <c r="M262" s="177" t="s">
        <v>20</v>
      </c>
      <c r="N262" s="178" t="s">
        <v>43</v>
      </c>
      <c r="O262" s="56"/>
      <c r="P262" s="179">
        <f t="shared" si="81"/>
        <v>0</v>
      </c>
      <c r="Q262" s="179">
        <v>0</v>
      </c>
      <c r="R262" s="179">
        <f t="shared" si="82"/>
        <v>0</v>
      </c>
      <c r="S262" s="179">
        <v>0</v>
      </c>
      <c r="T262" s="180">
        <f t="shared" si="83"/>
        <v>0</v>
      </c>
      <c r="AR262" s="13" t="s">
        <v>201</v>
      </c>
      <c r="AT262" s="13" t="s">
        <v>141</v>
      </c>
      <c r="AU262" s="13" t="s">
        <v>82</v>
      </c>
      <c r="AY262" s="13" t="s">
        <v>138</v>
      </c>
      <c r="BE262" s="181">
        <f t="shared" si="84"/>
        <v>0</v>
      </c>
      <c r="BF262" s="181">
        <f t="shared" si="85"/>
        <v>0</v>
      </c>
      <c r="BG262" s="181">
        <f t="shared" si="86"/>
        <v>0</v>
      </c>
      <c r="BH262" s="181">
        <f t="shared" si="87"/>
        <v>0</v>
      </c>
      <c r="BI262" s="181">
        <f t="shared" si="88"/>
        <v>0</v>
      </c>
      <c r="BJ262" s="13" t="s">
        <v>80</v>
      </c>
      <c r="BK262" s="181">
        <f t="shared" si="89"/>
        <v>0</v>
      </c>
      <c r="BL262" s="13" t="s">
        <v>201</v>
      </c>
      <c r="BM262" s="13" t="s">
        <v>1512</v>
      </c>
    </row>
    <row r="263" spans="2:65" s="1" customFormat="1" ht="16.5" customHeight="1">
      <c r="B263" s="30"/>
      <c r="C263" s="182" t="s">
        <v>730</v>
      </c>
      <c r="D263" s="182" t="s">
        <v>310</v>
      </c>
      <c r="E263" s="183" t="s">
        <v>1513</v>
      </c>
      <c r="F263" s="184" t="s">
        <v>1514</v>
      </c>
      <c r="G263" s="185" t="s">
        <v>192</v>
      </c>
      <c r="H263" s="186">
        <v>0.47599999999999998</v>
      </c>
      <c r="I263" s="187"/>
      <c r="J263" s="188">
        <f t="shared" si="80"/>
        <v>0</v>
      </c>
      <c r="K263" s="184" t="s">
        <v>145</v>
      </c>
      <c r="L263" s="189"/>
      <c r="M263" s="190" t="s">
        <v>20</v>
      </c>
      <c r="N263" s="191" t="s">
        <v>43</v>
      </c>
      <c r="O263" s="56"/>
      <c r="P263" s="179">
        <f t="shared" si="81"/>
        <v>0</v>
      </c>
      <c r="Q263" s="179">
        <v>0.55000000000000004</v>
      </c>
      <c r="R263" s="179">
        <f t="shared" si="82"/>
        <v>0.26180000000000003</v>
      </c>
      <c r="S263" s="179">
        <v>0</v>
      </c>
      <c r="T263" s="180">
        <f t="shared" si="83"/>
        <v>0</v>
      </c>
      <c r="AR263" s="13" t="s">
        <v>271</v>
      </c>
      <c r="AT263" s="13" t="s">
        <v>310</v>
      </c>
      <c r="AU263" s="13" t="s">
        <v>82</v>
      </c>
      <c r="AY263" s="13" t="s">
        <v>138</v>
      </c>
      <c r="BE263" s="181">
        <f t="shared" si="84"/>
        <v>0</v>
      </c>
      <c r="BF263" s="181">
        <f t="shared" si="85"/>
        <v>0</v>
      </c>
      <c r="BG263" s="181">
        <f t="shared" si="86"/>
        <v>0</v>
      </c>
      <c r="BH263" s="181">
        <f t="shared" si="87"/>
        <v>0</v>
      </c>
      <c r="BI263" s="181">
        <f t="shared" si="88"/>
        <v>0</v>
      </c>
      <c r="BJ263" s="13" t="s">
        <v>80</v>
      </c>
      <c r="BK263" s="181">
        <f t="shared" si="89"/>
        <v>0</v>
      </c>
      <c r="BL263" s="13" t="s">
        <v>201</v>
      </c>
      <c r="BM263" s="13" t="s">
        <v>1515</v>
      </c>
    </row>
    <row r="264" spans="2:65" s="1" customFormat="1" ht="22.5" customHeight="1">
      <c r="B264" s="30"/>
      <c r="C264" s="170" t="s">
        <v>733</v>
      </c>
      <c r="D264" s="170" t="s">
        <v>141</v>
      </c>
      <c r="E264" s="171" t="s">
        <v>1516</v>
      </c>
      <c r="F264" s="172" t="s">
        <v>1517</v>
      </c>
      <c r="G264" s="173" t="s">
        <v>259</v>
      </c>
      <c r="H264" s="174">
        <v>3.7349999999999999</v>
      </c>
      <c r="I264" s="175"/>
      <c r="J264" s="176">
        <f t="shared" si="80"/>
        <v>0</v>
      </c>
      <c r="K264" s="172" t="s">
        <v>145</v>
      </c>
      <c r="L264" s="34"/>
      <c r="M264" s="177" t="s">
        <v>20</v>
      </c>
      <c r="N264" s="178" t="s">
        <v>43</v>
      </c>
      <c r="O264" s="56"/>
      <c r="P264" s="179">
        <f t="shared" si="81"/>
        <v>0</v>
      </c>
      <c r="Q264" s="179">
        <v>0</v>
      </c>
      <c r="R264" s="179">
        <f t="shared" si="82"/>
        <v>0</v>
      </c>
      <c r="S264" s="179">
        <v>0</v>
      </c>
      <c r="T264" s="180">
        <f t="shared" si="83"/>
        <v>0</v>
      </c>
      <c r="AR264" s="13" t="s">
        <v>201</v>
      </c>
      <c r="AT264" s="13" t="s">
        <v>141</v>
      </c>
      <c r="AU264" s="13" t="s">
        <v>82</v>
      </c>
      <c r="AY264" s="13" t="s">
        <v>138</v>
      </c>
      <c r="BE264" s="181">
        <f t="shared" si="84"/>
        <v>0</v>
      </c>
      <c r="BF264" s="181">
        <f t="shared" si="85"/>
        <v>0</v>
      </c>
      <c r="BG264" s="181">
        <f t="shared" si="86"/>
        <v>0</v>
      </c>
      <c r="BH264" s="181">
        <f t="shared" si="87"/>
        <v>0</v>
      </c>
      <c r="BI264" s="181">
        <f t="shared" si="88"/>
        <v>0</v>
      </c>
      <c r="BJ264" s="13" t="s">
        <v>80</v>
      </c>
      <c r="BK264" s="181">
        <f t="shared" si="89"/>
        <v>0</v>
      </c>
      <c r="BL264" s="13" t="s">
        <v>201</v>
      </c>
      <c r="BM264" s="13" t="s">
        <v>1518</v>
      </c>
    </row>
    <row r="265" spans="2:65" s="10" customFormat="1" ht="22.9" customHeight="1">
      <c r="B265" s="154"/>
      <c r="C265" s="155"/>
      <c r="D265" s="156" t="s">
        <v>71</v>
      </c>
      <c r="E265" s="168" t="s">
        <v>831</v>
      </c>
      <c r="F265" s="168" t="s">
        <v>832</v>
      </c>
      <c r="G265" s="155"/>
      <c r="H265" s="155"/>
      <c r="I265" s="158"/>
      <c r="J265" s="169">
        <f>BK265</f>
        <v>0</v>
      </c>
      <c r="K265" s="155"/>
      <c r="L265" s="160"/>
      <c r="M265" s="161"/>
      <c r="N265" s="162"/>
      <c r="O265" s="162"/>
      <c r="P265" s="163">
        <f>SUM(P266:P272)</f>
        <v>0</v>
      </c>
      <c r="Q265" s="162"/>
      <c r="R265" s="163">
        <f>SUM(R266:R272)</f>
        <v>0.68320800000000004</v>
      </c>
      <c r="S265" s="162"/>
      <c r="T265" s="164">
        <f>SUM(T266:T272)</f>
        <v>0.47285180000000004</v>
      </c>
      <c r="AR265" s="165" t="s">
        <v>82</v>
      </c>
      <c r="AT265" s="166" t="s">
        <v>71</v>
      </c>
      <c r="AU265" s="166" t="s">
        <v>80</v>
      </c>
      <c r="AY265" s="165" t="s">
        <v>138</v>
      </c>
      <c r="BK265" s="167">
        <f>SUM(BK266:BK272)</f>
        <v>0</v>
      </c>
    </row>
    <row r="266" spans="2:65" s="1" customFormat="1" ht="16.5" customHeight="1">
      <c r="B266" s="30"/>
      <c r="C266" s="170" t="s">
        <v>736</v>
      </c>
      <c r="D266" s="170" t="s">
        <v>141</v>
      </c>
      <c r="E266" s="171" t="s">
        <v>834</v>
      </c>
      <c r="F266" s="172" t="s">
        <v>835</v>
      </c>
      <c r="G266" s="173" t="s">
        <v>366</v>
      </c>
      <c r="H266" s="174">
        <v>162.58000000000001</v>
      </c>
      <c r="I266" s="175"/>
      <c r="J266" s="176">
        <f t="shared" ref="J266:J272" si="90">ROUND(I266*H266,2)</f>
        <v>0</v>
      </c>
      <c r="K266" s="172" t="s">
        <v>145</v>
      </c>
      <c r="L266" s="34"/>
      <c r="M266" s="177" t="s">
        <v>20</v>
      </c>
      <c r="N266" s="178" t="s">
        <v>43</v>
      </c>
      <c r="O266" s="56"/>
      <c r="P266" s="179">
        <f t="shared" ref="P266:P272" si="91">O266*H266</f>
        <v>0</v>
      </c>
      <c r="Q266" s="179">
        <v>0</v>
      </c>
      <c r="R266" s="179">
        <f t="shared" ref="R266:R272" si="92">Q266*H266</f>
        <v>0</v>
      </c>
      <c r="S266" s="179">
        <v>1.91E-3</v>
      </c>
      <c r="T266" s="180">
        <f t="shared" ref="T266:T272" si="93">S266*H266</f>
        <v>0.31052780000000002</v>
      </c>
      <c r="AR266" s="13" t="s">
        <v>201</v>
      </c>
      <c r="AT266" s="13" t="s">
        <v>141</v>
      </c>
      <c r="AU266" s="13" t="s">
        <v>82</v>
      </c>
      <c r="AY266" s="13" t="s">
        <v>138</v>
      </c>
      <c r="BE266" s="181">
        <f t="shared" ref="BE266:BE272" si="94">IF(N266="základní",J266,0)</f>
        <v>0</v>
      </c>
      <c r="BF266" s="181">
        <f t="shared" ref="BF266:BF272" si="95">IF(N266="snížená",J266,0)</f>
        <v>0</v>
      </c>
      <c r="BG266" s="181">
        <f t="shared" ref="BG266:BG272" si="96">IF(N266="zákl. přenesená",J266,0)</f>
        <v>0</v>
      </c>
      <c r="BH266" s="181">
        <f t="shared" ref="BH266:BH272" si="97">IF(N266="sníž. přenesená",J266,0)</f>
        <v>0</v>
      </c>
      <c r="BI266" s="181">
        <f t="shared" ref="BI266:BI272" si="98">IF(N266="nulová",J266,0)</f>
        <v>0</v>
      </c>
      <c r="BJ266" s="13" t="s">
        <v>80</v>
      </c>
      <c r="BK266" s="181">
        <f t="shared" ref="BK266:BK272" si="99">ROUND(I266*H266,2)</f>
        <v>0</v>
      </c>
      <c r="BL266" s="13" t="s">
        <v>201</v>
      </c>
      <c r="BM266" s="13" t="s">
        <v>1519</v>
      </c>
    </row>
    <row r="267" spans="2:65" s="1" customFormat="1" ht="16.5" customHeight="1">
      <c r="B267" s="30"/>
      <c r="C267" s="170" t="s">
        <v>739</v>
      </c>
      <c r="D267" s="170" t="s">
        <v>141</v>
      </c>
      <c r="E267" s="171" t="s">
        <v>1520</v>
      </c>
      <c r="F267" s="172" t="s">
        <v>1521</v>
      </c>
      <c r="G267" s="173" t="s">
        <v>366</v>
      </c>
      <c r="H267" s="174">
        <v>97.2</v>
      </c>
      <c r="I267" s="175"/>
      <c r="J267" s="176">
        <f t="shared" si="90"/>
        <v>0</v>
      </c>
      <c r="K267" s="172" t="s">
        <v>145</v>
      </c>
      <c r="L267" s="34"/>
      <c r="M267" s="177" t="s">
        <v>20</v>
      </c>
      <c r="N267" s="178" t="s">
        <v>43</v>
      </c>
      <c r="O267" s="56"/>
      <c r="P267" s="179">
        <f t="shared" si="91"/>
        <v>0</v>
      </c>
      <c r="Q267" s="179">
        <v>0</v>
      </c>
      <c r="R267" s="179">
        <f t="shared" si="92"/>
        <v>0</v>
      </c>
      <c r="S267" s="179">
        <v>1.67E-3</v>
      </c>
      <c r="T267" s="180">
        <f t="shared" si="93"/>
        <v>0.162324</v>
      </c>
      <c r="AR267" s="13" t="s">
        <v>201</v>
      </c>
      <c r="AT267" s="13" t="s">
        <v>141</v>
      </c>
      <c r="AU267" s="13" t="s">
        <v>82</v>
      </c>
      <c r="AY267" s="13" t="s">
        <v>138</v>
      </c>
      <c r="BE267" s="181">
        <f t="shared" si="94"/>
        <v>0</v>
      </c>
      <c r="BF267" s="181">
        <f t="shared" si="95"/>
        <v>0</v>
      </c>
      <c r="BG267" s="181">
        <f t="shared" si="96"/>
        <v>0</v>
      </c>
      <c r="BH267" s="181">
        <f t="shared" si="97"/>
        <v>0</v>
      </c>
      <c r="BI267" s="181">
        <f t="shared" si="98"/>
        <v>0</v>
      </c>
      <c r="BJ267" s="13" t="s">
        <v>80</v>
      </c>
      <c r="BK267" s="181">
        <f t="shared" si="99"/>
        <v>0</v>
      </c>
      <c r="BL267" s="13" t="s">
        <v>201</v>
      </c>
      <c r="BM267" s="13" t="s">
        <v>1522</v>
      </c>
    </row>
    <row r="268" spans="2:65" s="1" customFormat="1" ht="16.5" customHeight="1">
      <c r="B268" s="30"/>
      <c r="C268" s="170" t="s">
        <v>742</v>
      </c>
      <c r="D268" s="170" t="s">
        <v>141</v>
      </c>
      <c r="E268" s="171" t="s">
        <v>1523</v>
      </c>
      <c r="F268" s="172" t="s">
        <v>1524</v>
      </c>
      <c r="G268" s="173" t="s">
        <v>366</v>
      </c>
      <c r="H268" s="174">
        <v>109.2</v>
      </c>
      <c r="I268" s="175"/>
      <c r="J268" s="176">
        <f t="shared" si="90"/>
        <v>0</v>
      </c>
      <c r="K268" s="172" t="s">
        <v>145</v>
      </c>
      <c r="L268" s="34"/>
      <c r="M268" s="177" t="s">
        <v>20</v>
      </c>
      <c r="N268" s="178" t="s">
        <v>43</v>
      </c>
      <c r="O268" s="56"/>
      <c r="P268" s="179">
        <f t="shared" si="91"/>
        <v>0</v>
      </c>
      <c r="Q268" s="179">
        <v>1.7899999999999999E-3</v>
      </c>
      <c r="R268" s="179">
        <f t="shared" si="92"/>
        <v>0.195468</v>
      </c>
      <c r="S268" s="179">
        <v>0</v>
      </c>
      <c r="T268" s="180">
        <f t="shared" si="93"/>
        <v>0</v>
      </c>
      <c r="AR268" s="13" t="s">
        <v>201</v>
      </c>
      <c r="AT268" s="13" t="s">
        <v>141</v>
      </c>
      <c r="AU268" s="13" t="s">
        <v>82</v>
      </c>
      <c r="AY268" s="13" t="s">
        <v>138</v>
      </c>
      <c r="BE268" s="181">
        <f t="shared" si="94"/>
        <v>0</v>
      </c>
      <c r="BF268" s="181">
        <f t="shared" si="95"/>
        <v>0</v>
      </c>
      <c r="BG268" s="181">
        <f t="shared" si="96"/>
        <v>0</v>
      </c>
      <c r="BH268" s="181">
        <f t="shared" si="97"/>
        <v>0</v>
      </c>
      <c r="BI268" s="181">
        <f t="shared" si="98"/>
        <v>0</v>
      </c>
      <c r="BJ268" s="13" t="s">
        <v>80</v>
      </c>
      <c r="BK268" s="181">
        <f t="shared" si="99"/>
        <v>0</v>
      </c>
      <c r="BL268" s="13" t="s">
        <v>201</v>
      </c>
      <c r="BM268" s="13" t="s">
        <v>1525</v>
      </c>
    </row>
    <row r="269" spans="2:65" s="1" customFormat="1" ht="22.5" customHeight="1">
      <c r="B269" s="30"/>
      <c r="C269" s="170" t="s">
        <v>745</v>
      </c>
      <c r="D269" s="170" t="s">
        <v>141</v>
      </c>
      <c r="E269" s="171" t="s">
        <v>838</v>
      </c>
      <c r="F269" s="172" t="s">
        <v>839</v>
      </c>
      <c r="G269" s="173" t="s">
        <v>366</v>
      </c>
      <c r="H269" s="174">
        <v>162.58000000000001</v>
      </c>
      <c r="I269" s="175"/>
      <c r="J269" s="176">
        <f t="shared" si="90"/>
        <v>0</v>
      </c>
      <c r="K269" s="172" t="s">
        <v>145</v>
      </c>
      <c r="L269" s="34"/>
      <c r="M269" s="177" t="s">
        <v>20</v>
      </c>
      <c r="N269" s="178" t="s">
        <v>43</v>
      </c>
      <c r="O269" s="56"/>
      <c r="P269" s="179">
        <f t="shared" si="91"/>
        <v>0</v>
      </c>
      <c r="Q269" s="179">
        <v>3.0000000000000001E-3</v>
      </c>
      <c r="R269" s="179">
        <f t="shared" si="92"/>
        <v>0.48774000000000006</v>
      </c>
      <c r="S269" s="179">
        <v>0</v>
      </c>
      <c r="T269" s="180">
        <f t="shared" si="93"/>
        <v>0</v>
      </c>
      <c r="AR269" s="13" t="s">
        <v>201</v>
      </c>
      <c r="AT269" s="13" t="s">
        <v>141</v>
      </c>
      <c r="AU269" s="13" t="s">
        <v>82</v>
      </c>
      <c r="AY269" s="13" t="s">
        <v>138</v>
      </c>
      <c r="BE269" s="181">
        <f t="shared" si="94"/>
        <v>0</v>
      </c>
      <c r="BF269" s="181">
        <f t="shared" si="95"/>
        <v>0</v>
      </c>
      <c r="BG269" s="181">
        <f t="shared" si="96"/>
        <v>0</v>
      </c>
      <c r="BH269" s="181">
        <f t="shared" si="97"/>
        <v>0</v>
      </c>
      <c r="BI269" s="181">
        <f t="shared" si="98"/>
        <v>0</v>
      </c>
      <c r="BJ269" s="13" t="s">
        <v>80</v>
      </c>
      <c r="BK269" s="181">
        <f t="shared" si="99"/>
        <v>0</v>
      </c>
      <c r="BL269" s="13" t="s">
        <v>201</v>
      </c>
      <c r="BM269" s="13" t="s">
        <v>1526</v>
      </c>
    </row>
    <row r="270" spans="2:65" s="1" customFormat="1" ht="22.5" customHeight="1">
      <c r="B270" s="30"/>
      <c r="C270" s="170" t="s">
        <v>748</v>
      </c>
      <c r="D270" s="170" t="s">
        <v>141</v>
      </c>
      <c r="E270" s="171" t="s">
        <v>842</v>
      </c>
      <c r="F270" s="172" t="s">
        <v>843</v>
      </c>
      <c r="G270" s="173" t="s">
        <v>259</v>
      </c>
      <c r="H270" s="174">
        <v>0.68300000000000005</v>
      </c>
      <c r="I270" s="175"/>
      <c r="J270" s="176">
        <f t="shared" si="90"/>
        <v>0</v>
      </c>
      <c r="K270" s="172" t="s">
        <v>145</v>
      </c>
      <c r="L270" s="34"/>
      <c r="M270" s="177" t="s">
        <v>20</v>
      </c>
      <c r="N270" s="178" t="s">
        <v>43</v>
      </c>
      <c r="O270" s="56"/>
      <c r="P270" s="179">
        <f t="shared" si="91"/>
        <v>0</v>
      </c>
      <c r="Q270" s="179">
        <v>0</v>
      </c>
      <c r="R270" s="179">
        <f t="shared" si="92"/>
        <v>0</v>
      </c>
      <c r="S270" s="179">
        <v>0</v>
      </c>
      <c r="T270" s="180">
        <f t="shared" si="93"/>
        <v>0</v>
      </c>
      <c r="AR270" s="13" t="s">
        <v>201</v>
      </c>
      <c r="AT270" s="13" t="s">
        <v>141</v>
      </c>
      <c r="AU270" s="13" t="s">
        <v>82</v>
      </c>
      <c r="AY270" s="13" t="s">
        <v>138</v>
      </c>
      <c r="BE270" s="181">
        <f t="shared" si="94"/>
        <v>0</v>
      </c>
      <c r="BF270" s="181">
        <f t="shared" si="95"/>
        <v>0</v>
      </c>
      <c r="BG270" s="181">
        <f t="shared" si="96"/>
        <v>0</v>
      </c>
      <c r="BH270" s="181">
        <f t="shared" si="97"/>
        <v>0</v>
      </c>
      <c r="BI270" s="181">
        <f t="shared" si="98"/>
        <v>0</v>
      </c>
      <c r="BJ270" s="13" t="s">
        <v>80</v>
      </c>
      <c r="BK270" s="181">
        <f t="shared" si="99"/>
        <v>0</v>
      </c>
      <c r="BL270" s="13" t="s">
        <v>201</v>
      </c>
      <c r="BM270" s="13" t="s">
        <v>1527</v>
      </c>
    </row>
    <row r="271" spans="2:65" s="1" customFormat="1" ht="16.5" customHeight="1">
      <c r="B271" s="30"/>
      <c r="C271" s="170" t="s">
        <v>751</v>
      </c>
      <c r="D271" s="170" t="s">
        <v>141</v>
      </c>
      <c r="E271" s="171" t="s">
        <v>846</v>
      </c>
      <c r="F271" s="172" t="s">
        <v>847</v>
      </c>
      <c r="G271" s="173" t="s">
        <v>333</v>
      </c>
      <c r="H271" s="174">
        <v>14</v>
      </c>
      <c r="I271" s="175"/>
      <c r="J271" s="176">
        <f t="shared" si="90"/>
        <v>0</v>
      </c>
      <c r="K271" s="172" t="s">
        <v>20</v>
      </c>
      <c r="L271" s="34"/>
      <c r="M271" s="177" t="s">
        <v>20</v>
      </c>
      <c r="N271" s="178" t="s">
        <v>43</v>
      </c>
      <c r="O271" s="56"/>
      <c r="P271" s="179">
        <f t="shared" si="91"/>
        <v>0</v>
      </c>
      <c r="Q271" s="179">
        <v>0</v>
      </c>
      <c r="R271" s="179">
        <f t="shared" si="92"/>
        <v>0</v>
      </c>
      <c r="S271" s="179">
        <v>0</v>
      </c>
      <c r="T271" s="180">
        <f t="shared" si="93"/>
        <v>0</v>
      </c>
      <c r="AR271" s="13" t="s">
        <v>201</v>
      </c>
      <c r="AT271" s="13" t="s">
        <v>141</v>
      </c>
      <c r="AU271" s="13" t="s">
        <v>82</v>
      </c>
      <c r="AY271" s="13" t="s">
        <v>138</v>
      </c>
      <c r="BE271" s="181">
        <f t="shared" si="94"/>
        <v>0</v>
      </c>
      <c r="BF271" s="181">
        <f t="shared" si="95"/>
        <v>0</v>
      </c>
      <c r="BG271" s="181">
        <f t="shared" si="96"/>
        <v>0</v>
      </c>
      <c r="BH271" s="181">
        <f t="shared" si="97"/>
        <v>0</v>
      </c>
      <c r="BI271" s="181">
        <f t="shared" si="98"/>
        <v>0</v>
      </c>
      <c r="BJ271" s="13" t="s">
        <v>80</v>
      </c>
      <c r="BK271" s="181">
        <f t="shared" si="99"/>
        <v>0</v>
      </c>
      <c r="BL271" s="13" t="s">
        <v>201</v>
      </c>
      <c r="BM271" s="13" t="s">
        <v>1528</v>
      </c>
    </row>
    <row r="272" spans="2:65" s="1" customFormat="1" ht="16.5" customHeight="1">
      <c r="B272" s="30"/>
      <c r="C272" s="170" t="s">
        <v>754</v>
      </c>
      <c r="D272" s="170" t="s">
        <v>141</v>
      </c>
      <c r="E272" s="171" t="s">
        <v>850</v>
      </c>
      <c r="F272" s="172" t="s">
        <v>851</v>
      </c>
      <c r="G272" s="173" t="s">
        <v>333</v>
      </c>
      <c r="H272" s="174">
        <v>9</v>
      </c>
      <c r="I272" s="175"/>
      <c r="J272" s="176">
        <f t="shared" si="90"/>
        <v>0</v>
      </c>
      <c r="K272" s="172" t="s">
        <v>20</v>
      </c>
      <c r="L272" s="34"/>
      <c r="M272" s="177" t="s">
        <v>20</v>
      </c>
      <c r="N272" s="178" t="s">
        <v>43</v>
      </c>
      <c r="O272" s="56"/>
      <c r="P272" s="179">
        <f t="shared" si="91"/>
        <v>0</v>
      </c>
      <c r="Q272" s="179">
        <v>0</v>
      </c>
      <c r="R272" s="179">
        <f t="shared" si="92"/>
        <v>0</v>
      </c>
      <c r="S272" s="179">
        <v>0</v>
      </c>
      <c r="T272" s="180">
        <f t="shared" si="93"/>
        <v>0</v>
      </c>
      <c r="AR272" s="13" t="s">
        <v>201</v>
      </c>
      <c r="AT272" s="13" t="s">
        <v>141</v>
      </c>
      <c r="AU272" s="13" t="s">
        <v>82</v>
      </c>
      <c r="AY272" s="13" t="s">
        <v>138</v>
      </c>
      <c r="BE272" s="181">
        <f t="shared" si="94"/>
        <v>0</v>
      </c>
      <c r="BF272" s="181">
        <f t="shared" si="95"/>
        <v>0</v>
      </c>
      <c r="BG272" s="181">
        <f t="shared" si="96"/>
        <v>0</v>
      </c>
      <c r="BH272" s="181">
        <f t="shared" si="97"/>
        <v>0</v>
      </c>
      <c r="BI272" s="181">
        <f t="shared" si="98"/>
        <v>0</v>
      </c>
      <c r="BJ272" s="13" t="s">
        <v>80</v>
      </c>
      <c r="BK272" s="181">
        <f t="shared" si="99"/>
        <v>0</v>
      </c>
      <c r="BL272" s="13" t="s">
        <v>201</v>
      </c>
      <c r="BM272" s="13" t="s">
        <v>1529</v>
      </c>
    </row>
    <row r="273" spans="2:65" s="10" customFormat="1" ht="22.9" customHeight="1">
      <c r="B273" s="154"/>
      <c r="C273" s="155"/>
      <c r="D273" s="156" t="s">
        <v>71</v>
      </c>
      <c r="E273" s="168" t="s">
        <v>853</v>
      </c>
      <c r="F273" s="168" t="s">
        <v>854</v>
      </c>
      <c r="G273" s="155"/>
      <c r="H273" s="155"/>
      <c r="I273" s="158"/>
      <c r="J273" s="169">
        <f>BK273</f>
        <v>0</v>
      </c>
      <c r="K273" s="155"/>
      <c r="L273" s="160"/>
      <c r="M273" s="161"/>
      <c r="N273" s="162"/>
      <c r="O273" s="162"/>
      <c r="P273" s="163">
        <f>SUM(P274:P286)</f>
        <v>0</v>
      </c>
      <c r="Q273" s="162"/>
      <c r="R273" s="163">
        <f>SUM(R274:R286)</f>
        <v>2.4406407999999997</v>
      </c>
      <c r="S273" s="162"/>
      <c r="T273" s="164">
        <f>SUM(T274:T286)</f>
        <v>0</v>
      </c>
      <c r="AR273" s="165" t="s">
        <v>82</v>
      </c>
      <c r="AT273" s="166" t="s">
        <v>71</v>
      </c>
      <c r="AU273" s="166" t="s">
        <v>80</v>
      </c>
      <c r="AY273" s="165" t="s">
        <v>138</v>
      </c>
      <c r="BK273" s="167">
        <f>SUM(BK274:BK286)</f>
        <v>0</v>
      </c>
    </row>
    <row r="274" spans="2:65" s="1" customFormat="1" ht="16.5" customHeight="1">
      <c r="B274" s="30"/>
      <c r="C274" s="170" t="s">
        <v>757</v>
      </c>
      <c r="D274" s="170" t="s">
        <v>141</v>
      </c>
      <c r="E274" s="171" t="s">
        <v>856</v>
      </c>
      <c r="F274" s="172" t="s">
        <v>857</v>
      </c>
      <c r="G274" s="173" t="s">
        <v>144</v>
      </c>
      <c r="H274" s="174">
        <v>131.04</v>
      </c>
      <c r="I274" s="175"/>
      <c r="J274" s="176">
        <f t="shared" ref="J274:J286" si="100">ROUND(I274*H274,2)</f>
        <v>0</v>
      </c>
      <c r="K274" s="172" t="s">
        <v>145</v>
      </c>
      <c r="L274" s="34"/>
      <c r="M274" s="177" t="s">
        <v>20</v>
      </c>
      <c r="N274" s="178" t="s">
        <v>43</v>
      </c>
      <c r="O274" s="56"/>
      <c r="P274" s="179">
        <f t="shared" ref="P274:P286" si="101">O274*H274</f>
        <v>0</v>
      </c>
      <c r="Q274" s="179">
        <v>2.7E-4</v>
      </c>
      <c r="R274" s="179">
        <f t="shared" ref="R274:R286" si="102">Q274*H274</f>
        <v>3.5380799999999997E-2</v>
      </c>
      <c r="S274" s="179">
        <v>0</v>
      </c>
      <c r="T274" s="180">
        <f t="shared" ref="T274:T286" si="103">S274*H274</f>
        <v>0</v>
      </c>
      <c r="AR274" s="13" t="s">
        <v>201</v>
      </c>
      <c r="AT274" s="13" t="s">
        <v>141</v>
      </c>
      <c r="AU274" s="13" t="s">
        <v>82</v>
      </c>
      <c r="AY274" s="13" t="s">
        <v>138</v>
      </c>
      <c r="BE274" s="181">
        <f t="shared" ref="BE274:BE286" si="104">IF(N274="základní",J274,0)</f>
        <v>0</v>
      </c>
      <c r="BF274" s="181">
        <f t="shared" ref="BF274:BF286" si="105">IF(N274="snížená",J274,0)</f>
        <v>0</v>
      </c>
      <c r="BG274" s="181">
        <f t="shared" ref="BG274:BG286" si="106">IF(N274="zákl. přenesená",J274,0)</f>
        <v>0</v>
      </c>
      <c r="BH274" s="181">
        <f t="shared" ref="BH274:BH286" si="107">IF(N274="sníž. přenesená",J274,0)</f>
        <v>0</v>
      </c>
      <c r="BI274" s="181">
        <f t="shared" ref="BI274:BI286" si="108">IF(N274="nulová",J274,0)</f>
        <v>0</v>
      </c>
      <c r="BJ274" s="13" t="s">
        <v>80</v>
      </c>
      <c r="BK274" s="181">
        <f t="shared" ref="BK274:BK286" si="109">ROUND(I274*H274,2)</f>
        <v>0</v>
      </c>
      <c r="BL274" s="13" t="s">
        <v>201</v>
      </c>
      <c r="BM274" s="13" t="s">
        <v>1530</v>
      </c>
    </row>
    <row r="275" spans="2:65" s="1" customFormat="1" ht="16.5" customHeight="1">
      <c r="B275" s="30"/>
      <c r="C275" s="182" t="s">
        <v>760</v>
      </c>
      <c r="D275" s="182" t="s">
        <v>310</v>
      </c>
      <c r="E275" s="183" t="s">
        <v>1531</v>
      </c>
      <c r="F275" s="184" t="s">
        <v>1532</v>
      </c>
      <c r="G275" s="185" t="s">
        <v>209</v>
      </c>
      <c r="H275" s="186">
        <v>35</v>
      </c>
      <c r="I275" s="187"/>
      <c r="J275" s="188">
        <f t="shared" si="100"/>
        <v>0</v>
      </c>
      <c r="K275" s="184" t="s">
        <v>20</v>
      </c>
      <c r="L275" s="189"/>
      <c r="M275" s="190" t="s">
        <v>20</v>
      </c>
      <c r="N275" s="191" t="s">
        <v>43</v>
      </c>
      <c r="O275" s="56"/>
      <c r="P275" s="179">
        <f t="shared" si="101"/>
        <v>0</v>
      </c>
      <c r="Q275" s="179">
        <v>2.4899999999999999E-2</v>
      </c>
      <c r="R275" s="179">
        <f t="shared" si="102"/>
        <v>0.87149999999999994</v>
      </c>
      <c r="S275" s="179">
        <v>0</v>
      </c>
      <c r="T275" s="180">
        <f t="shared" si="103"/>
        <v>0</v>
      </c>
      <c r="AR275" s="13" t="s">
        <v>271</v>
      </c>
      <c r="AT275" s="13" t="s">
        <v>310</v>
      </c>
      <c r="AU275" s="13" t="s">
        <v>82</v>
      </c>
      <c r="AY275" s="13" t="s">
        <v>138</v>
      </c>
      <c r="BE275" s="181">
        <f t="shared" si="104"/>
        <v>0</v>
      </c>
      <c r="BF275" s="181">
        <f t="shared" si="105"/>
        <v>0</v>
      </c>
      <c r="BG275" s="181">
        <f t="shared" si="106"/>
        <v>0</v>
      </c>
      <c r="BH275" s="181">
        <f t="shared" si="107"/>
        <v>0</v>
      </c>
      <c r="BI275" s="181">
        <f t="shared" si="108"/>
        <v>0</v>
      </c>
      <c r="BJ275" s="13" t="s">
        <v>80</v>
      </c>
      <c r="BK275" s="181">
        <f t="shared" si="109"/>
        <v>0</v>
      </c>
      <c r="BL275" s="13" t="s">
        <v>201</v>
      </c>
      <c r="BM275" s="13" t="s">
        <v>1533</v>
      </c>
    </row>
    <row r="276" spans="2:65" s="1" customFormat="1" ht="16.5" customHeight="1">
      <c r="B276" s="30"/>
      <c r="C276" s="182" t="s">
        <v>763</v>
      </c>
      <c r="D276" s="182" t="s">
        <v>310</v>
      </c>
      <c r="E276" s="183" t="s">
        <v>1534</v>
      </c>
      <c r="F276" s="184" t="s">
        <v>1535</v>
      </c>
      <c r="G276" s="185" t="s">
        <v>209</v>
      </c>
      <c r="H276" s="186">
        <v>19</v>
      </c>
      <c r="I276" s="187"/>
      <c r="J276" s="188">
        <f t="shared" si="100"/>
        <v>0</v>
      </c>
      <c r="K276" s="184" t="s">
        <v>20</v>
      </c>
      <c r="L276" s="189"/>
      <c r="M276" s="190" t="s">
        <v>20</v>
      </c>
      <c r="N276" s="191" t="s">
        <v>43</v>
      </c>
      <c r="O276" s="56"/>
      <c r="P276" s="179">
        <f t="shared" si="101"/>
        <v>0</v>
      </c>
      <c r="Q276" s="179">
        <v>2.4899999999999999E-2</v>
      </c>
      <c r="R276" s="179">
        <f t="shared" si="102"/>
        <v>0.47309999999999997</v>
      </c>
      <c r="S276" s="179">
        <v>0</v>
      </c>
      <c r="T276" s="180">
        <f t="shared" si="103"/>
        <v>0</v>
      </c>
      <c r="AR276" s="13" t="s">
        <v>271</v>
      </c>
      <c r="AT276" s="13" t="s">
        <v>310</v>
      </c>
      <c r="AU276" s="13" t="s">
        <v>82</v>
      </c>
      <c r="AY276" s="13" t="s">
        <v>138</v>
      </c>
      <c r="BE276" s="181">
        <f t="shared" si="104"/>
        <v>0</v>
      </c>
      <c r="BF276" s="181">
        <f t="shared" si="105"/>
        <v>0</v>
      </c>
      <c r="BG276" s="181">
        <f t="shared" si="106"/>
        <v>0</v>
      </c>
      <c r="BH276" s="181">
        <f t="shared" si="107"/>
        <v>0</v>
      </c>
      <c r="BI276" s="181">
        <f t="shared" si="108"/>
        <v>0</v>
      </c>
      <c r="BJ276" s="13" t="s">
        <v>80</v>
      </c>
      <c r="BK276" s="181">
        <f t="shared" si="109"/>
        <v>0</v>
      </c>
      <c r="BL276" s="13" t="s">
        <v>201</v>
      </c>
      <c r="BM276" s="13" t="s">
        <v>1536</v>
      </c>
    </row>
    <row r="277" spans="2:65" s="1" customFormat="1" ht="16.5" customHeight="1">
      <c r="B277" s="30"/>
      <c r="C277" s="182" t="s">
        <v>766</v>
      </c>
      <c r="D277" s="182" t="s">
        <v>310</v>
      </c>
      <c r="E277" s="183" t="s">
        <v>1537</v>
      </c>
      <c r="F277" s="184" t="s">
        <v>1538</v>
      </c>
      <c r="G277" s="185" t="s">
        <v>209</v>
      </c>
      <c r="H277" s="186">
        <v>37</v>
      </c>
      <c r="I277" s="187"/>
      <c r="J277" s="188">
        <f t="shared" si="100"/>
        <v>0</v>
      </c>
      <c r="K277" s="184" t="s">
        <v>20</v>
      </c>
      <c r="L277" s="189"/>
      <c r="M277" s="190" t="s">
        <v>20</v>
      </c>
      <c r="N277" s="191" t="s">
        <v>43</v>
      </c>
      <c r="O277" s="56"/>
      <c r="P277" s="179">
        <f t="shared" si="101"/>
        <v>0</v>
      </c>
      <c r="Q277" s="179">
        <v>2.4899999999999999E-2</v>
      </c>
      <c r="R277" s="179">
        <f t="shared" si="102"/>
        <v>0.9212999999999999</v>
      </c>
      <c r="S277" s="179">
        <v>0</v>
      </c>
      <c r="T277" s="180">
        <f t="shared" si="103"/>
        <v>0</v>
      </c>
      <c r="AR277" s="13" t="s">
        <v>271</v>
      </c>
      <c r="AT277" s="13" t="s">
        <v>310</v>
      </c>
      <c r="AU277" s="13" t="s">
        <v>82</v>
      </c>
      <c r="AY277" s="13" t="s">
        <v>138</v>
      </c>
      <c r="BE277" s="181">
        <f t="shared" si="104"/>
        <v>0</v>
      </c>
      <c r="BF277" s="181">
        <f t="shared" si="105"/>
        <v>0</v>
      </c>
      <c r="BG277" s="181">
        <f t="shared" si="106"/>
        <v>0</v>
      </c>
      <c r="BH277" s="181">
        <f t="shared" si="107"/>
        <v>0</v>
      </c>
      <c r="BI277" s="181">
        <f t="shared" si="108"/>
        <v>0</v>
      </c>
      <c r="BJ277" s="13" t="s">
        <v>80</v>
      </c>
      <c r="BK277" s="181">
        <f t="shared" si="109"/>
        <v>0</v>
      </c>
      <c r="BL277" s="13" t="s">
        <v>201</v>
      </c>
      <c r="BM277" s="13" t="s">
        <v>1539</v>
      </c>
    </row>
    <row r="278" spans="2:65" s="1" customFormat="1" ht="16.5" customHeight="1">
      <c r="B278" s="30"/>
      <c r="C278" s="170" t="s">
        <v>769</v>
      </c>
      <c r="D278" s="170" t="s">
        <v>141</v>
      </c>
      <c r="E278" s="171" t="s">
        <v>1540</v>
      </c>
      <c r="F278" s="172" t="s">
        <v>1541</v>
      </c>
      <c r="G278" s="173" t="s">
        <v>209</v>
      </c>
      <c r="H278" s="174">
        <v>1</v>
      </c>
      <c r="I278" s="175"/>
      <c r="J278" s="176">
        <f t="shared" si="100"/>
        <v>0</v>
      </c>
      <c r="K278" s="172" t="s">
        <v>145</v>
      </c>
      <c r="L278" s="34"/>
      <c r="M278" s="177" t="s">
        <v>20</v>
      </c>
      <c r="N278" s="178" t="s">
        <v>43</v>
      </c>
      <c r="O278" s="56"/>
      <c r="P278" s="179">
        <f t="shared" si="101"/>
        <v>0</v>
      </c>
      <c r="Q278" s="179">
        <v>2.5999999999999998E-4</v>
      </c>
      <c r="R278" s="179">
        <f t="shared" si="102"/>
        <v>2.5999999999999998E-4</v>
      </c>
      <c r="S278" s="179">
        <v>0</v>
      </c>
      <c r="T278" s="180">
        <f t="shared" si="103"/>
        <v>0</v>
      </c>
      <c r="AR278" s="13" t="s">
        <v>201</v>
      </c>
      <c r="AT278" s="13" t="s">
        <v>141</v>
      </c>
      <c r="AU278" s="13" t="s">
        <v>82</v>
      </c>
      <c r="AY278" s="13" t="s">
        <v>138</v>
      </c>
      <c r="BE278" s="181">
        <f t="shared" si="104"/>
        <v>0</v>
      </c>
      <c r="BF278" s="181">
        <f t="shared" si="105"/>
        <v>0</v>
      </c>
      <c r="BG278" s="181">
        <f t="shared" si="106"/>
        <v>0</v>
      </c>
      <c r="BH278" s="181">
        <f t="shared" si="107"/>
        <v>0</v>
      </c>
      <c r="BI278" s="181">
        <f t="shared" si="108"/>
        <v>0</v>
      </c>
      <c r="BJ278" s="13" t="s">
        <v>80</v>
      </c>
      <c r="BK278" s="181">
        <f t="shared" si="109"/>
        <v>0</v>
      </c>
      <c r="BL278" s="13" t="s">
        <v>201</v>
      </c>
      <c r="BM278" s="13" t="s">
        <v>1542</v>
      </c>
    </row>
    <row r="279" spans="2:65" s="1" customFormat="1" ht="16.5" customHeight="1">
      <c r="B279" s="30"/>
      <c r="C279" s="182" t="s">
        <v>772</v>
      </c>
      <c r="D279" s="182" t="s">
        <v>310</v>
      </c>
      <c r="E279" s="183" t="s">
        <v>1543</v>
      </c>
      <c r="F279" s="184" t="s">
        <v>1544</v>
      </c>
      <c r="G279" s="185" t="s">
        <v>209</v>
      </c>
      <c r="H279" s="186">
        <v>1</v>
      </c>
      <c r="I279" s="187"/>
      <c r="J279" s="188">
        <f t="shared" si="100"/>
        <v>0</v>
      </c>
      <c r="K279" s="184" t="s">
        <v>145</v>
      </c>
      <c r="L279" s="189"/>
      <c r="M279" s="190" t="s">
        <v>20</v>
      </c>
      <c r="N279" s="191" t="s">
        <v>43</v>
      </c>
      <c r="O279" s="56"/>
      <c r="P279" s="179">
        <f t="shared" si="101"/>
        <v>0</v>
      </c>
      <c r="Q279" s="179">
        <v>7.3999999999999996E-2</v>
      </c>
      <c r="R279" s="179">
        <f t="shared" si="102"/>
        <v>7.3999999999999996E-2</v>
      </c>
      <c r="S279" s="179">
        <v>0</v>
      </c>
      <c r="T279" s="180">
        <f t="shared" si="103"/>
        <v>0</v>
      </c>
      <c r="AR279" s="13" t="s">
        <v>271</v>
      </c>
      <c r="AT279" s="13" t="s">
        <v>310</v>
      </c>
      <c r="AU279" s="13" t="s">
        <v>82</v>
      </c>
      <c r="AY279" s="13" t="s">
        <v>138</v>
      </c>
      <c r="BE279" s="181">
        <f t="shared" si="104"/>
        <v>0</v>
      </c>
      <c r="BF279" s="181">
        <f t="shared" si="105"/>
        <v>0</v>
      </c>
      <c r="BG279" s="181">
        <f t="shared" si="106"/>
        <v>0</v>
      </c>
      <c r="BH279" s="181">
        <f t="shared" si="107"/>
        <v>0</v>
      </c>
      <c r="BI279" s="181">
        <f t="shared" si="108"/>
        <v>0</v>
      </c>
      <c r="BJ279" s="13" t="s">
        <v>80</v>
      </c>
      <c r="BK279" s="181">
        <f t="shared" si="109"/>
        <v>0</v>
      </c>
      <c r="BL279" s="13" t="s">
        <v>201</v>
      </c>
      <c r="BM279" s="13" t="s">
        <v>1545</v>
      </c>
    </row>
    <row r="280" spans="2:65" s="1" customFormat="1" ht="22.5" customHeight="1">
      <c r="B280" s="30"/>
      <c r="C280" s="170" t="s">
        <v>775</v>
      </c>
      <c r="D280" s="170" t="s">
        <v>141</v>
      </c>
      <c r="E280" s="171" t="s">
        <v>904</v>
      </c>
      <c r="F280" s="172" t="s">
        <v>905</v>
      </c>
      <c r="G280" s="173" t="s">
        <v>209</v>
      </c>
      <c r="H280" s="174">
        <v>1</v>
      </c>
      <c r="I280" s="175"/>
      <c r="J280" s="176">
        <f t="shared" si="100"/>
        <v>0</v>
      </c>
      <c r="K280" s="172" t="s">
        <v>145</v>
      </c>
      <c r="L280" s="34"/>
      <c r="M280" s="177" t="s">
        <v>20</v>
      </c>
      <c r="N280" s="178" t="s">
        <v>43</v>
      </c>
      <c r="O280" s="56"/>
      <c r="P280" s="179">
        <f t="shared" si="101"/>
        <v>0</v>
      </c>
      <c r="Q280" s="179">
        <v>0</v>
      </c>
      <c r="R280" s="179">
        <f t="shared" si="102"/>
        <v>0</v>
      </c>
      <c r="S280" s="179">
        <v>0</v>
      </c>
      <c r="T280" s="180">
        <f t="shared" si="103"/>
        <v>0</v>
      </c>
      <c r="AR280" s="13" t="s">
        <v>201</v>
      </c>
      <c r="AT280" s="13" t="s">
        <v>141</v>
      </c>
      <c r="AU280" s="13" t="s">
        <v>82</v>
      </c>
      <c r="AY280" s="13" t="s">
        <v>138</v>
      </c>
      <c r="BE280" s="181">
        <f t="shared" si="104"/>
        <v>0</v>
      </c>
      <c r="BF280" s="181">
        <f t="shared" si="105"/>
        <v>0</v>
      </c>
      <c r="BG280" s="181">
        <f t="shared" si="106"/>
        <v>0</v>
      </c>
      <c r="BH280" s="181">
        <f t="shared" si="107"/>
        <v>0</v>
      </c>
      <c r="BI280" s="181">
        <f t="shared" si="108"/>
        <v>0</v>
      </c>
      <c r="BJ280" s="13" t="s">
        <v>80</v>
      </c>
      <c r="BK280" s="181">
        <f t="shared" si="109"/>
        <v>0</v>
      </c>
      <c r="BL280" s="13" t="s">
        <v>201</v>
      </c>
      <c r="BM280" s="13" t="s">
        <v>1546</v>
      </c>
    </row>
    <row r="281" spans="2:65" s="1" customFormat="1" ht="16.5" customHeight="1">
      <c r="B281" s="30"/>
      <c r="C281" s="182" t="s">
        <v>778</v>
      </c>
      <c r="D281" s="182" t="s">
        <v>310</v>
      </c>
      <c r="E281" s="183" t="s">
        <v>908</v>
      </c>
      <c r="F281" s="184" t="s">
        <v>909</v>
      </c>
      <c r="G281" s="185" t="s">
        <v>209</v>
      </c>
      <c r="H281" s="186">
        <v>2</v>
      </c>
      <c r="I281" s="187"/>
      <c r="J281" s="188">
        <f t="shared" si="100"/>
        <v>0</v>
      </c>
      <c r="K281" s="184" t="s">
        <v>145</v>
      </c>
      <c r="L281" s="189"/>
      <c r="M281" s="190" t="s">
        <v>20</v>
      </c>
      <c r="N281" s="191" t="s">
        <v>43</v>
      </c>
      <c r="O281" s="56"/>
      <c r="P281" s="179">
        <f t="shared" si="101"/>
        <v>0</v>
      </c>
      <c r="Q281" s="179">
        <v>2.8000000000000001E-2</v>
      </c>
      <c r="R281" s="179">
        <f t="shared" si="102"/>
        <v>5.6000000000000001E-2</v>
      </c>
      <c r="S281" s="179">
        <v>0</v>
      </c>
      <c r="T281" s="180">
        <f t="shared" si="103"/>
        <v>0</v>
      </c>
      <c r="AR281" s="13" t="s">
        <v>271</v>
      </c>
      <c r="AT281" s="13" t="s">
        <v>310</v>
      </c>
      <c r="AU281" s="13" t="s">
        <v>82</v>
      </c>
      <c r="AY281" s="13" t="s">
        <v>138</v>
      </c>
      <c r="BE281" s="181">
        <f t="shared" si="104"/>
        <v>0</v>
      </c>
      <c r="BF281" s="181">
        <f t="shared" si="105"/>
        <v>0</v>
      </c>
      <c r="BG281" s="181">
        <f t="shared" si="106"/>
        <v>0</v>
      </c>
      <c r="BH281" s="181">
        <f t="shared" si="107"/>
        <v>0</v>
      </c>
      <c r="BI281" s="181">
        <f t="shared" si="108"/>
        <v>0</v>
      </c>
      <c r="BJ281" s="13" t="s">
        <v>80</v>
      </c>
      <c r="BK281" s="181">
        <f t="shared" si="109"/>
        <v>0</v>
      </c>
      <c r="BL281" s="13" t="s">
        <v>201</v>
      </c>
      <c r="BM281" s="13" t="s">
        <v>1547</v>
      </c>
    </row>
    <row r="282" spans="2:65" s="1" customFormat="1" ht="16.5" customHeight="1">
      <c r="B282" s="30"/>
      <c r="C282" s="182" t="s">
        <v>781</v>
      </c>
      <c r="D282" s="182" t="s">
        <v>310</v>
      </c>
      <c r="E282" s="183" t="s">
        <v>912</v>
      </c>
      <c r="F282" s="184" t="s">
        <v>913</v>
      </c>
      <c r="G282" s="185" t="s">
        <v>209</v>
      </c>
      <c r="H282" s="186">
        <v>2</v>
      </c>
      <c r="I282" s="187"/>
      <c r="J282" s="188">
        <f t="shared" si="100"/>
        <v>0</v>
      </c>
      <c r="K282" s="184" t="s">
        <v>145</v>
      </c>
      <c r="L282" s="189"/>
      <c r="M282" s="190" t="s">
        <v>20</v>
      </c>
      <c r="N282" s="191" t="s">
        <v>43</v>
      </c>
      <c r="O282" s="56"/>
      <c r="P282" s="179">
        <f t="shared" si="101"/>
        <v>0</v>
      </c>
      <c r="Q282" s="179">
        <v>1.1999999999999999E-3</v>
      </c>
      <c r="R282" s="179">
        <f t="shared" si="102"/>
        <v>2.3999999999999998E-3</v>
      </c>
      <c r="S282" s="179">
        <v>0</v>
      </c>
      <c r="T282" s="180">
        <f t="shared" si="103"/>
        <v>0</v>
      </c>
      <c r="AR282" s="13" t="s">
        <v>271</v>
      </c>
      <c r="AT282" s="13" t="s">
        <v>310</v>
      </c>
      <c r="AU282" s="13" t="s">
        <v>82</v>
      </c>
      <c r="AY282" s="13" t="s">
        <v>138</v>
      </c>
      <c r="BE282" s="181">
        <f t="shared" si="104"/>
        <v>0</v>
      </c>
      <c r="BF282" s="181">
        <f t="shared" si="105"/>
        <v>0</v>
      </c>
      <c r="BG282" s="181">
        <f t="shared" si="106"/>
        <v>0</v>
      </c>
      <c r="BH282" s="181">
        <f t="shared" si="107"/>
        <v>0</v>
      </c>
      <c r="BI282" s="181">
        <f t="shared" si="108"/>
        <v>0</v>
      </c>
      <c r="BJ282" s="13" t="s">
        <v>80</v>
      </c>
      <c r="BK282" s="181">
        <f t="shared" si="109"/>
        <v>0</v>
      </c>
      <c r="BL282" s="13" t="s">
        <v>201</v>
      </c>
      <c r="BM282" s="13" t="s">
        <v>1548</v>
      </c>
    </row>
    <row r="283" spans="2:65" s="1" customFormat="1" ht="16.5" customHeight="1">
      <c r="B283" s="30"/>
      <c r="C283" s="170" t="s">
        <v>784</v>
      </c>
      <c r="D283" s="170" t="s">
        <v>141</v>
      </c>
      <c r="E283" s="171" t="s">
        <v>936</v>
      </c>
      <c r="F283" s="172" t="s">
        <v>937</v>
      </c>
      <c r="G283" s="173" t="s">
        <v>209</v>
      </c>
      <c r="H283" s="174">
        <v>2</v>
      </c>
      <c r="I283" s="175"/>
      <c r="J283" s="176">
        <f t="shared" si="100"/>
        <v>0</v>
      </c>
      <c r="K283" s="172" t="s">
        <v>145</v>
      </c>
      <c r="L283" s="34"/>
      <c r="M283" s="177" t="s">
        <v>20</v>
      </c>
      <c r="N283" s="178" t="s">
        <v>43</v>
      </c>
      <c r="O283" s="56"/>
      <c r="P283" s="179">
        <f t="shared" si="101"/>
        <v>0</v>
      </c>
      <c r="Q283" s="179">
        <v>0</v>
      </c>
      <c r="R283" s="179">
        <f t="shared" si="102"/>
        <v>0</v>
      </c>
      <c r="S283" s="179">
        <v>0</v>
      </c>
      <c r="T283" s="180">
        <f t="shared" si="103"/>
        <v>0</v>
      </c>
      <c r="AR283" s="13" t="s">
        <v>201</v>
      </c>
      <c r="AT283" s="13" t="s">
        <v>141</v>
      </c>
      <c r="AU283" s="13" t="s">
        <v>82</v>
      </c>
      <c r="AY283" s="13" t="s">
        <v>138</v>
      </c>
      <c r="BE283" s="181">
        <f t="shared" si="104"/>
        <v>0</v>
      </c>
      <c r="BF283" s="181">
        <f t="shared" si="105"/>
        <v>0</v>
      </c>
      <c r="BG283" s="181">
        <f t="shared" si="106"/>
        <v>0</v>
      </c>
      <c r="BH283" s="181">
        <f t="shared" si="107"/>
        <v>0</v>
      </c>
      <c r="BI283" s="181">
        <f t="shared" si="108"/>
        <v>0</v>
      </c>
      <c r="BJ283" s="13" t="s">
        <v>80</v>
      </c>
      <c r="BK283" s="181">
        <f t="shared" si="109"/>
        <v>0</v>
      </c>
      <c r="BL283" s="13" t="s">
        <v>201</v>
      </c>
      <c r="BM283" s="13" t="s">
        <v>1549</v>
      </c>
    </row>
    <row r="284" spans="2:65" s="1" customFormat="1" ht="16.5" customHeight="1">
      <c r="B284" s="30"/>
      <c r="C284" s="182" t="s">
        <v>791</v>
      </c>
      <c r="D284" s="182" t="s">
        <v>310</v>
      </c>
      <c r="E284" s="183" t="s">
        <v>940</v>
      </c>
      <c r="F284" s="184" t="s">
        <v>941</v>
      </c>
      <c r="G284" s="185" t="s">
        <v>209</v>
      </c>
      <c r="H284" s="186">
        <v>2</v>
      </c>
      <c r="I284" s="187"/>
      <c r="J284" s="188">
        <f t="shared" si="100"/>
        <v>0</v>
      </c>
      <c r="K284" s="184" t="s">
        <v>145</v>
      </c>
      <c r="L284" s="189"/>
      <c r="M284" s="190" t="s">
        <v>20</v>
      </c>
      <c r="N284" s="191" t="s">
        <v>43</v>
      </c>
      <c r="O284" s="56"/>
      <c r="P284" s="179">
        <f t="shared" si="101"/>
        <v>0</v>
      </c>
      <c r="Q284" s="179">
        <v>3.3500000000000001E-3</v>
      </c>
      <c r="R284" s="179">
        <f t="shared" si="102"/>
        <v>6.7000000000000002E-3</v>
      </c>
      <c r="S284" s="179">
        <v>0</v>
      </c>
      <c r="T284" s="180">
        <f t="shared" si="103"/>
        <v>0</v>
      </c>
      <c r="AR284" s="13" t="s">
        <v>271</v>
      </c>
      <c r="AT284" s="13" t="s">
        <v>310</v>
      </c>
      <c r="AU284" s="13" t="s">
        <v>82</v>
      </c>
      <c r="AY284" s="13" t="s">
        <v>138</v>
      </c>
      <c r="BE284" s="181">
        <f t="shared" si="104"/>
        <v>0</v>
      </c>
      <c r="BF284" s="181">
        <f t="shared" si="105"/>
        <v>0</v>
      </c>
      <c r="BG284" s="181">
        <f t="shared" si="106"/>
        <v>0</v>
      </c>
      <c r="BH284" s="181">
        <f t="shared" si="107"/>
        <v>0</v>
      </c>
      <c r="BI284" s="181">
        <f t="shared" si="108"/>
        <v>0</v>
      </c>
      <c r="BJ284" s="13" t="s">
        <v>80</v>
      </c>
      <c r="BK284" s="181">
        <f t="shared" si="109"/>
        <v>0</v>
      </c>
      <c r="BL284" s="13" t="s">
        <v>201</v>
      </c>
      <c r="BM284" s="13" t="s">
        <v>1550</v>
      </c>
    </row>
    <row r="285" spans="2:65" s="1" customFormat="1" ht="22.5" customHeight="1">
      <c r="B285" s="30"/>
      <c r="C285" s="170" t="s">
        <v>795</v>
      </c>
      <c r="D285" s="170" t="s">
        <v>141</v>
      </c>
      <c r="E285" s="171" t="s">
        <v>992</v>
      </c>
      <c r="F285" s="172" t="s">
        <v>993</v>
      </c>
      <c r="G285" s="173" t="s">
        <v>259</v>
      </c>
      <c r="H285" s="174">
        <v>2.4409999999999998</v>
      </c>
      <c r="I285" s="175"/>
      <c r="J285" s="176">
        <f t="shared" si="100"/>
        <v>0</v>
      </c>
      <c r="K285" s="172" t="s">
        <v>145</v>
      </c>
      <c r="L285" s="34"/>
      <c r="M285" s="177" t="s">
        <v>20</v>
      </c>
      <c r="N285" s="178" t="s">
        <v>43</v>
      </c>
      <c r="O285" s="56"/>
      <c r="P285" s="179">
        <f t="shared" si="101"/>
        <v>0</v>
      </c>
      <c r="Q285" s="179">
        <v>0</v>
      </c>
      <c r="R285" s="179">
        <f t="shared" si="102"/>
        <v>0</v>
      </c>
      <c r="S285" s="179">
        <v>0</v>
      </c>
      <c r="T285" s="180">
        <f t="shared" si="103"/>
        <v>0</v>
      </c>
      <c r="AR285" s="13" t="s">
        <v>201</v>
      </c>
      <c r="AT285" s="13" t="s">
        <v>141</v>
      </c>
      <c r="AU285" s="13" t="s">
        <v>82</v>
      </c>
      <c r="AY285" s="13" t="s">
        <v>138</v>
      </c>
      <c r="BE285" s="181">
        <f t="shared" si="104"/>
        <v>0</v>
      </c>
      <c r="BF285" s="181">
        <f t="shared" si="105"/>
        <v>0</v>
      </c>
      <c r="BG285" s="181">
        <f t="shared" si="106"/>
        <v>0</v>
      </c>
      <c r="BH285" s="181">
        <f t="shared" si="107"/>
        <v>0</v>
      </c>
      <c r="BI285" s="181">
        <f t="shared" si="108"/>
        <v>0</v>
      </c>
      <c r="BJ285" s="13" t="s">
        <v>80</v>
      </c>
      <c r="BK285" s="181">
        <f t="shared" si="109"/>
        <v>0</v>
      </c>
      <c r="BL285" s="13" t="s">
        <v>201</v>
      </c>
      <c r="BM285" s="13" t="s">
        <v>1551</v>
      </c>
    </row>
    <row r="286" spans="2:65" s="1" customFormat="1" ht="16.5" customHeight="1">
      <c r="B286" s="30"/>
      <c r="C286" s="170" t="s">
        <v>799</v>
      </c>
      <c r="D286" s="170" t="s">
        <v>141</v>
      </c>
      <c r="E286" s="171" t="s">
        <v>1552</v>
      </c>
      <c r="F286" s="172" t="s">
        <v>1553</v>
      </c>
      <c r="G286" s="173" t="s">
        <v>333</v>
      </c>
      <c r="H286" s="174">
        <v>37</v>
      </c>
      <c r="I286" s="175"/>
      <c r="J286" s="176">
        <f t="shared" si="100"/>
        <v>0</v>
      </c>
      <c r="K286" s="172" t="s">
        <v>20</v>
      </c>
      <c r="L286" s="34"/>
      <c r="M286" s="177" t="s">
        <v>20</v>
      </c>
      <c r="N286" s="178" t="s">
        <v>43</v>
      </c>
      <c r="O286" s="56"/>
      <c r="P286" s="179">
        <f t="shared" si="101"/>
        <v>0</v>
      </c>
      <c r="Q286" s="179">
        <v>0</v>
      </c>
      <c r="R286" s="179">
        <f t="shared" si="102"/>
        <v>0</v>
      </c>
      <c r="S286" s="179">
        <v>0</v>
      </c>
      <c r="T286" s="180">
        <f t="shared" si="103"/>
        <v>0</v>
      </c>
      <c r="AR286" s="13" t="s">
        <v>201</v>
      </c>
      <c r="AT286" s="13" t="s">
        <v>141</v>
      </c>
      <c r="AU286" s="13" t="s">
        <v>82</v>
      </c>
      <c r="AY286" s="13" t="s">
        <v>138</v>
      </c>
      <c r="BE286" s="181">
        <f t="shared" si="104"/>
        <v>0</v>
      </c>
      <c r="BF286" s="181">
        <f t="shared" si="105"/>
        <v>0</v>
      </c>
      <c r="BG286" s="181">
        <f t="shared" si="106"/>
        <v>0</v>
      </c>
      <c r="BH286" s="181">
        <f t="shared" si="107"/>
        <v>0</v>
      </c>
      <c r="BI286" s="181">
        <f t="shared" si="108"/>
        <v>0</v>
      </c>
      <c r="BJ286" s="13" t="s">
        <v>80</v>
      </c>
      <c r="BK286" s="181">
        <f t="shared" si="109"/>
        <v>0</v>
      </c>
      <c r="BL286" s="13" t="s">
        <v>201</v>
      </c>
      <c r="BM286" s="13" t="s">
        <v>1554</v>
      </c>
    </row>
    <row r="287" spans="2:65" s="10" customFormat="1" ht="22.9" customHeight="1">
      <c r="B287" s="154"/>
      <c r="C287" s="155"/>
      <c r="D287" s="156" t="s">
        <v>71</v>
      </c>
      <c r="E287" s="168" t="s">
        <v>995</v>
      </c>
      <c r="F287" s="168" t="s">
        <v>996</v>
      </c>
      <c r="G287" s="155"/>
      <c r="H287" s="155"/>
      <c r="I287" s="158"/>
      <c r="J287" s="169">
        <f>BK287</f>
        <v>0</v>
      </c>
      <c r="K287" s="155"/>
      <c r="L287" s="160"/>
      <c r="M287" s="161"/>
      <c r="N287" s="162"/>
      <c r="O287" s="162"/>
      <c r="P287" s="163">
        <f>SUM(P288:P292)</f>
        <v>0</v>
      </c>
      <c r="Q287" s="162"/>
      <c r="R287" s="163">
        <f>SUM(R288:R292)</f>
        <v>0.34239999999999998</v>
      </c>
      <c r="S287" s="162"/>
      <c r="T287" s="164">
        <f>SUM(T288:T292)</f>
        <v>0.42</v>
      </c>
      <c r="AR287" s="165" t="s">
        <v>82</v>
      </c>
      <c r="AT287" s="166" t="s">
        <v>71</v>
      </c>
      <c r="AU287" s="166" t="s">
        <v>80</v>
      </c>
      <c r="AY287" s="165" t="s">
        <v>138</v>
      </c>
      <c r="BK287" s="167">
        <f>SUM(BK288:BK292)</f>
        <v>0</v>
      </c>
    </row>
    <row r="288" spans="2:65" s="1" customFormat="1" ht="16.5" customHeight="1">
      <c r="B288" s="30"/>
      <c r="C288" s="170" t="s">
        <v>803</v>
      </c>
      <c r="D288" s="170" t="s">
        <v>141</v>
      </c>
      <c r="E288" s="171" t="s">
        <v>1555</v>
      </c>
      <c r="F288" s="172" t="s">
        <v>1556</v>
      </c>
      <c r="G288" s="173" t="s">
        <v>209</v>
      </c>
      <c r="H288" s="174">
        <v>2</v>
      </c>
      <c r="I288" s="175"/>
      <c r="J288" s="176">
        <f>ROUND(I288*H288,2)</f>
        <v>0</v>
      </c>
      <c r="K288" s="172" t="s">
        <v>20</v>
      </c>
      <c r="L288" s="34"/>
      <c r="M288" s="177" t="s">
        <v>20</v>
      </c>
      <c r="N288" s="178" t="s">
        <v>43</v>
      </c>
      <c r="O288" s="56"/>
      <c r="P288" s="179">
        <f>O288*H288</f>
        <v>0</v>
      </c>
      <c r="Q288" s="179">
        <v>0</v>
      </c>
      <c r="R288" s="179">
        <f>Q288*H288</f>
        <v>0</v>
      </c>
      <c r="S288" s="179">
        <v>0.21</v>
      </c>
      <c r="T288" s="180">
        <f>S288*H288</f>
        <v>0.42</v>
      </c>
      <c r="AR288" s="13" t="s">
        <v>201</v>
      </c>
      <c r="AT288" s="13" t="s">
        <v>141</v>
      </c>
      <c r="AU288" s="13" t="s">
        <v>82</v>
      </c>
      <c r="AY288" s="13" t="s">
        <v>138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13" t="s">
        <v>80</v>
      </c>
      <c r="BK288" s="181">
        <f>ROUND(I288*H288,2)</f>
        <v>0</v>
      </c>
      <c r="BL288" s="13" t="s">
        <v>201</v>
      </c>
      <c r="BM288" s="13" t="s">
        <v>1557</v>
      </c>
    </row>
    <row r="289" spans="2:65" s="1" customFormat="1" ht="16.5" customHeight="1">
      <c r="B289" s="30"/>
      <c r="C289" s="170" t="s">
        <v>807</v>
      </c>
      <c r="D289" s="170" t="s">
        <v>141</v>
      </c>
      <c r="E289" s="171" t="s">
        <v>1558</v>
      </c>
      <c r="F289" s="172" t="s">
        <v>1559</v>
      </c>
      <c r="G289" s="173" t="s">
        <v>1000</v>
      </c>
      <c r="H289" s="174">
        <v>320</v>
      </c>
      <c r="I289" s="175"/>
      <c r="J289" s="176">
        <f>ROUND(I289*H289,2)</f>
        <v>0</v>
      </c>
      <c r="K289" s="172" t="s">
        <v>145</v>
      </c>
      <c r="L289" s="34"/>
      <c r="M289" s="177" t="s">
        <v>20</v>
      </c>
      <c r="N289" s="178" t="s">
        <v>43</v>
      </c>
      <c r="O289" s="56"/>
      <c r="P289" s="179">
        <f>O289*H289</f>
        <v>0</v>
      </c>
      <c r="Q289" s="179">
        <v>6.9999999999999994E-5</v>
      </c>
      <c r="R289" s="179">
        <f>Q289*H289</f>
        <v>2.2399999999999996E-2</v>
      </c>
      <c r="S289" s="179">
        <v>0</v>
      </c>
      <c r="T289" s="180">
        <f>S289*H289</f>
        <v>0</v>
      </c>
      <c r="AR289" s="13" t="s">
        <v>201</v>
      </c>
      <c r="AT289" s="13" t="s">
        <v>141</v>
      </c>
      <c r="AU289" s="13" t="s">
        <v>82</v>
      </c>
      <c r="AY289" s="13" t="s">
        <v>138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3" t="s">
        <v>80</v>
      </c>
      <c r="BK289" s="181">
        <f>ROUND(I289*H289,2)</f>
        <v>0</v>
      </c>
      <c r="BL289" s="13" t="s">
        <v>201</v>
      </c>
      <c r="BM289" s="13" t="s">
        <v>1560</v>
      </c>
    </row>
    <row r="290" spans="2:65" s="1" customFormat="1" ht="16.5" customHeight="1">
      <c r="B290" s="30"/>
      <c r="C290" s="182" t="s">
        <v>811</v>
      </c>
      <c r="D290" s="182" t="s">
        <v>310</v>
      </c>
      <c r="E290" s="183" t="s">
        <v>1561</v>
      </c>
      <c r="F290" s="184" t="s">
        <v>1562</v>
      </c>
      <c r="G290" s="185" t="s">
        <v>694</v>
      </c>
      <c r="H290" s="186">
        <v>1</v>
      </c>
      <c r="I290" s="187"/>
      <c r="J290" s="188">
        <f>ROUND(I290*H290,2)</f>
        <v>0</v>
      </c>
      <c r="K290" s="184" t="s">
        <v>20</v>
      </c>
      <c r="L290" s="189"/>
      <c r="M290" s="190" t="s">
        <v>20</v>
      </c>
      <c r="N290" s="191" t="s">
        <v>43</v>
      </c>
      <c r="O290" s="56"/>
      <c r="P290" s="179">
        <f>O290*H290</f>
        <v>0</v>
      </c>
      <c r="Q290" s="179">
        <v>0.32</v>
      </c>
      <c r="R290" s="179">
        <f>Q290*H290</f>
        <v>0.32</v>
      </c>
      <c r="S290" s="179">
        <v>0</v>
      </c>
      <c r="T290" s="180">
        <f>S290*H290</f>
        <v>0</v>
      </c>
      <c r="AR290" s="13" t="s">
        <v>271</v>
      </c>
      <c r="AT290" s="13" t="s">
        <v>310</v>
      </c>
      <c r="AU290" s="13" t="s">
        <v>82</v>
      </c>
      <c r="AY290" s="13" t="s">
        <v>138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13" t="s">
        <v>80</v>
      </c>
      <c r="BK290" s="181">
        <f>ROUND(I290*H290,2)</f>
        <v>0</v>
      </c>
      <c r="BL290" s="13" t="s">
        <v>201</v>
      </c>
      <c r="BM290" s="13" t="s">
        <v>1563</v>
      </c>
    </row>
    <row r="291" spans="2:65" s="1" customFormat="1" ht="22.5" customHeight="1">
      <c r="B291" s="30"/>
      <c r="C291" s="170" t="s">
        <v>815</v>
      </c>
      <c r="D291" s="170" t="s">
        <v>141</v>
      </c>
      <c r="E291" s="171" t="s">
        <v>1564</v>
      </c>
      <c r="F291" s="172" t="s">
        <v>1565</v>
      </c>
      <c r="G291" s="173" t="s">
        <v>259</v>
      </c>
      <c r="H291" s="174">
        <v>0.34200000000000003</v>
      </c>
      <c r="I291" s="175"/>
      <c r="J291" s="176">
        <f>ROUND(I291*H291,2)</f>
        <v>0</v>
      </c>
      <c r="K291" s="172" t="s">
        <v>145</v>
      </c>
      <c r="L291" s="34"/>
      <c r="M291" s="177" t="s">
        <v>20</v>
      </c>
      <c r="N291" s="178" t="s">
        <v>43</v>
      </c>
      <c r="O291" s="56"/>
      <c r="P291" s="179">
        <f>O291*H291</f>
        <v>0</v>
      </c>
      <c r="Q291" s="179">
        <v>0</v>
      </c>
      <c r="R291" s="179">
        <f>Q291*H291</f>
        <v>0</v>
      </c>
      <c r="S291" s="179">
        <v>0</v>
      </c>
      <c r="T291" s="180">
        <f>S291*H291</f>
        <v>0</v>
      </c>
      <c r="AR291" s="13" t="s">
        <v>201</v>
      </c>
      <c r="AT291" s="13" t="s">
        <v>141</v>
      </c>
      <c r="AU291" s="13" t="s">
        <v>82</v>
      </c>
      <c r="AY291" s="13" t="s">
        <v>138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13" t="s">
        <v>80</v>
      </c>
      <c r="BK291" s="181">
        <f>ROUND(I291*H291,2)</f>
        <v>0</v>
      </c>
      <c r="BL291" s="13" t="s">
        <v>201</v>
      </c>
      <c r="BM291" s="13" t="s">
        <v>1566</v>
      </c>
    </row>
    <row r="292" spans="2:65" s="1" customFormat="1" ht="16.5" customHeight="1">
      <c r="B292" s="30"/>
      <c r="C292" s="170" t="s">
        <v>819</v>
      </c>
      <c r="D292" s="170" t="s">
        <v>141</v>
      </c>
      <c r="E292" s="171" t="s">
        <v>1567</v>
      </c>
      <c r="F292" s="172" t="s">
        <v>1568</v>
      </c>
      <c r="G292" s="173" t="s">
        <v>333</v>
      </c>
      <c r="H292" s="174">
        <v>2</v>
      </c>
      <c r="I292" s="175"/>
      <c r="J292" s="176">
        <f>ROUND(I292*H292,2)</f>
        <v>0</v>
      </c>
      <c r="K292" s="172" t="s">
        <v>20</v>
      </c>
      <c r="L292" s="34"/>
      <c r="M292" s="177" t="s">
        <v>20</v>
      </c>
      <c r="N292" s="178" t="s">
        <v>43</v>
      </c>
      <c r="O292" s="56"/>
      <c r="P292" s="179">
        <f>O292*H292</f>
        <v>0</v>
      </c>
      <c r="Q292" s="179">
        <v>0</v>
      </c>
      <c r="R292" s="179">
        <f>Q292*H292</f>
        <v>0</v>
      </c>
      <c r="S292" s="179">
        <v>0</v>
      </c>
      <c r="T292" s="180">
        <f>S292*H292</f>
        <v>0</v>
      </c>
      <c r="AR292" s="13" t="s">
        <v>201</v>
      </c>
      <c r="AT292" s="13" t="s">
        <v>141</v>
      </c>
      <c r="AU292" s="13" t="s">
        <v>82</v>
      </c>
      <c r="AY292" s="13" t="s">
        <v>138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13" t="s">
        <v>80</v>
      </c>
      <c r="BK292" s="181">
        <f>ROUND(I292*H292,2)</f>
        <v>0</v>
      </c>
      <c r="BL292" s="13" t="s">
        <v>201</v>
      </c>
      <c r="BM292" s="13" t="s">
        <v>1569</v>
      </c>
    </row>
    <row r="293" spans="2:65" s="10" customFormat="1" ht="22.9" customHeight="1">
      <c r="B293" s="154"/>
      <c r="C293" s="155"/>
      <c r="D293" s="156" t="s">
        <v>71</v>
      </c>
      <c r="E293" s="168" t="s">
        <v>1010</v>
      </c>
      <c r="F293" s="168" t="s">
        <v>1011</v>
      </c>
      <c r="G293" s="155"/>
      <c r="H293" s="155"/>
      <c r="I293" s="158"/>
      <c r="J293" s="169">
        <f>BK293</f>
        <v>0</v>
      </c>
      <c r="K293" s="155"/>
      <c r="L293" s="160"/>
      <c r="M293" s="161"/>
      <c r="N293" s="162"/>
      <c r="O293" s="162"/>
      <c r="P293" s="163">
        <f>SUM(P294:P300)</f>
        <v>0</v>
      </c>
      <c r="Q293" s="162"/>
      <c r="R293" s="163">
        <f>SUM(R294:R300)</f>
        <v>2.4330393799999999</v>
      </c>
      <c r="S293" s="162"/>
      <c r="T293" s="164">
        <f>SUM(T294:T300)</f>
        <v>0</v>
      </c>
      <c r="AR293" s="165" t="s">
        <v>82</v>
      </c>
      <c r="AT293" s="166" t="s">
        <v>71</v>
      </c>
      <c r="AU293" s="166" t="s">
        <v>80</v>
      </c>
      <c r="AY293" s="165" t="s">
        <v>138</v>
      </c>
      <c r="BK293" s="167">
        <f>SUM(BK294:BK300)</f>
        <v>0</v>
      </c>
    </row>
    <row r="294" spans="2:65" s="1" customFormat="1" ht="16.5" customHeight="1">
      <c r="B294" s="30"/>
      <c r="C294" s="170" t="s">
        <v>823</v>
      </c>
      <c r="D294" s="170" t="s">
        <v>141</v>
      </c>
      <c r="E294" s="171" t="s">
        <v>1013</v>
      </c>
      <c r="F294" s="172" t="s">
        <v>1014</v>
      </c>
      <c r="G294" s="173" t="s">
        <v>144</v>
      </c>
      <c r="H294" s="174">
        <v>60.88</v>
      </c>
      <c r="I294" s="175"/>
      <c r="J294" s="176">
        <f t="shared" ref="J294:J300" si="110">ROUND(I294*H294,2)</f>
        <v>0</v>
      </c>
      <c r="K294" s="172" t="s">
        <v>145</v>
      </c>
      <c r="L294" s="34"/>
      <c r="M294" s="177" t="s">
        <v>20</v>
      </c>
      <c r="N294" s="178" t="s">
        <v>43</v>
      </c>
      <c r="O294" s="56"/>
      <c r="P294" s="179">
        <f t="shared" ref="P294:P300" si="111">O294*H294</f>
        <v>0</v>
      </c>
      <c r="Q294" s="179">
        <v>1.2E-2</v>
      </c>
      <c r="R294" s="179">
        <f t="shared" ref="R294:R300" si="112">Q294*H294</f>
        <v>0.7305600000000001</v>
      </c>
      <c r="S294" s="179">
        <v>0</v>
      </c>
      <c r="T294" s="180">
        <f t="shared" ref="T294:T300" si="113">S294*H294</f>
        <v>0</v>
      </c>
      <c r="AR294" s="13" t="s">
        <v>201</v>
      </c>
      <c r="AT294" s="13" t="s">
        <v>141</v>
      </c>
      <c r="AU294" s="13" t="s">
        <v>82</v>
      </c>
      <c r="AY294" s="13" t="s">
        <v>138</v>
      </c>
      <c r="BE294" s="181">
        <f t="shared" ref="BE294:BE300" si="114">IF(N294="základní",J294,0)</f>
        <v>0</v>
      </c>
      <c r="BF294" s="181">
        <f t="shared" ref="BF294:BF300" si="115">IF(N294="snížená",J294,0)</f>
        <v>0</v>
      </c>
      <c r="BG294" s="181">
        <f t="shared" ref="BG294:BG300" si="116">IF(N294="zákl. přenesená",J294,0)</f>
        <v>0</v>
      </c>
      <c r="BH294" s="181">
        <f t="shared" ref="BH294:BH300" si="117">IF(N294="sníž. přenesená",J294,0)</f>
        <v>0</v>
      </c>
      <c r="BI294" s="181">
        <f t="shared" ref="BI294:BI300" si="118">IF(N294="nulová",J294,0)</f>
        <v>0</v>
      </c>
      <c r="BJ294" s="13" t="s">
        <v>80</v>
      </c>
      <c r="BK294" s="181">
        <f t="shared" ref="BK294:BK300" si="119">ROUND(I294*H294,2)</f>
        <v>0</v>
      </c>
      <c r="BL294" s="13" t="s">
        <v>201</v>
      </c>
      <c r="BM294" s="13" t="s">
        <v>1570</v>
      </c>
    </row>
    <row r="295" spans="2:65" s="1" customFormat="1" ht="16.5" customHeight="1">
      <c r="B295" s="30"/>
      <c r="C295" s="170" t="s">
        <v>827</v>
      </c>
      <c r="D295" s="170" t="s">
        <v>141</v>
      </c>
      <c r="E295" s="171" t="s">
        <v>1021</v>
      </c>
      <c r="F295" s="172" t="s">
        <v>1022</v>
      </c>
      <c r="G295" s="173" t="s">
        <v>366</v>
      </c>
      <c r="H295" s="174">
        <v>46.97</v>
      </c>
      <c r="I295" s="175"/>
      <c r="J295" s="176">
        <f t="shared" si="110"/>
        <v>0</v>
      </c>
      <c r="K295" s="172" t="s">
        <v>145</v>
      </c>
      <c r="L295" s="34"/>
      <c r="M295" s="177" t="s">
        <v>20</v>
      </c>
      <c r="N295" s="178" t="s">
        <v>43</v>
      </c>
      <c r="O295" s="56"/>
      <c r="P295" s="179">
        <f t="shared" si="111"/>
        <v>0</v>
      </c>
      <c r="Q295" s="179">
        <v>4.2999999999999999E-4</v>
      </c>
      <c r="R295" s="179">
        <f t="shared" si="112"/>
        <v>2.0197099999999999E-2</v>
      </c>
      <c r="S295" s="179">
        <v>0</v>
      </c>
      <c r="T295" s="180">
        <f t="shared" si="113"/>
        <v>0</v>
      </c>
      <c r="AR295" s="13" t="s">
        <v>201</v>
      </c>
      <c r="AT295" s="13" t="s">
        <v>141</v>
      </c>
      <c r="AU295" s="13" t="s">
        <v>82</v>
      </c>
      <c r="AY295" s="13" t="s">
        <v>138</v>
      </c>
      <c r="BE295" s="181">
        <f t="shared" si="114"/>
        <v>0</v>
      </c>
      <c r="BF295" s="181">
        <f t="shared" si="115"/>
        <v>0</v>
      </c>
      <c r="BG295" s="181">
        <f t="shared" si="116"/>
        <v>0</v>
      </c>
      <c r="BH295" s="181">
        <f t="shared" si="117"/>
        <v>0</v>
      </c>
      <c r="BI295" s="181">
        <f t="shared" si="118"/>
        <v>0</v>
      </c>
      <c r="BJ295" s="13" t="s">
        <v>80</v>
      </c>
      <c r="BK295" s="181">
        <f t="shared" si="119"/>
        <v>0</v>
      </c>
      <c r="BL295" s="13" t="s">
        <v>201</v>
      </c>
      <c r="BM295" s="13" t="s">
        <v>1571</v>
      </c>
    </row>
    <row r="296" spans="2:65" s="1" customFormat="1" ht="16.5" customHeight="1">
      <c r="B296" s="30"/>
      <c r="C296" s="182" t="s">
        <v>833</v>
      </c>
      <c r="D296" s="182" t="s">
        <v>310</v>
      </c>
      <c r="E296" s="183" t="s">
        <v>1572</v>
      </c>
      <c r="F296" s="184" t="s">
        <v>1573</v>
      </c>
      <c r="G296" s="185" t="s">
        <v>209</v>
      </c>
      <c r="H296" s="186">
        <v>162.81299999999999</v>
      </c>
      <c r="I296" s="187"/>
      <c r="J296" s="188">
        <f t="shared" si="110"/>
        <v>0</v>
      </c>
      <c r="K296" s="184" t="s">
        <v>20</v>
      </c>
      <c r="L296" s="189"/>
      <c r="M296" s="190" t="s">
        <v>20</v>
      </c>
      <c r="N296" s="191" t="s">
        <v>43</v>
      </c>
      <c r="O296" s="56"/>
      <c r="P296" s="179">
        <f t="shared" si="111"/>
        <v>0</v>
      </c>
      <c r="Q296" s="179">
        <v>3.6000000000000002E-4</v>
      </c>
      <c r="R296" s="179">
        <f t="shared" si="112"/>
        <v>5.861268E-2</v>
      </c>
      <c r="S296" s="179">
        <v>0</v>
      </c>
      <c r="T296" s="180">
        <f t="shared" si="113"/>
        <v>0</v>
      </c>
      <c r="AR296" s="13" t="s">
        <v>271</v>
      </c>
      <c r="AT296" s="13" t="s">
        <v>310</v>
      </c>
      <c r="AU296" s="13" t="s">
        <v>82</v>
      </c>
      <c r="AY296" s="13" t="s">
        <v>138</v>
      </c>
      <c r="BE296" s="181">
        <f t="shared" si="114"/>
        <v>0</v>
      </c>
      <c r="BF296" s="181">
        <f t="shared" si="115"/>
        <v>0</v>
      </c>
      <c r="BG296" s="181">
        <f t="shared" si="116"/>
        <v>0</v>
      </c>
      <c r="BH296" s="181">
        <f t="shared" si="117"/>
        <v>0</v>
      </c>
      <c r="BI296" s="181">
        <f t="shared" si="118"/>
        <v>0</v>
      </c>
      <c r="BJ296" s="13" t="s">
        <v>80</v>
      </c>
      <c r="BK296" s="181">
        <f t="shared" si="119"/>
        <v>0</v>
      </c>
      <c r="BL296" s="13" t="s">
        <v>201</v>
      </c>
      <c r="BM296" s="13" t="s">
        <v>1574</v>
      </c>
    </row>
    <row r="297" spans="2:65" s="1" customFormat="1" ht="16.5" customHeight="1">
      <c r="B297" s="30"/>
      <c r="C297" s="170" t="s">
        <v>837</v>
      </c>
      <c r="D297" s="170" t="s">
        <v>141</v>
      </c>
      <c r="E297" s="171" t="s">
        <v>1033</v>
      </c>
      <c r="F297" s="172" t="s">
        <v>1034</v>
      </c>
      <c r="G297" s="173" t="s">
        <v>144</v>
      </c>
      <c r="H297" s="174">
        <v>60.88</v>
      </c>
      <c r="I297" s="175"/>
      <c r="J297" s="176">
        <f t="shared" si="110"/>
        <v>0</v>
      </c>
      <c r="K297" s="172" t="s">
        <v>145</v>
      </c>
      <c r="L297" s="34"/>
      <c r="M297" s="177" t="s">
        <v>20</v>
      </c>
      <c r="N297" s="178" t="s">
        <v>43</v>
      </c>
      <c r="O297" s="56"/>
      <c r="P297" s="179">
        <f t="shared" si="111"/>
        <v>0</v>
      </c>
      <c r="Q297" s="179">
        <v>6.3499999999999997E-3</v>
      </c>
      <c r="R297" s="179">
        <f t="shared" si="112"/>
        <v>0.38658799999999999</v>
      </c>
      <c r="S297" s="179">
        <v>0</v>
      </c>
      <c r="T297" s="180">
        <f t="shared" si="113"/>
        <v>0</v>
      </c>
      <c r="AR297" s="13" t="s">
        <v>201</v>
      </c>
      <c r="AT297" s="13" t="s">
        <v>141</v>
      </c>
      <c r="AU297" s="13" t="s">
        <v>82</v>
      </c>
      <c r="AY297" s="13" t="s">
        <v>138</v>
      </c>
      <c r="BE297" s="181">
        <f t="shared" si="114"/>
        <v>0</v>
      </c>
      <c r="BF297" s="181">
        <f t="shared" si="115"/>
        <v>0</v>
      </c>
      <c r="BG297" s="181">
        <f t="shared" si="116"/>
        <v>0</v>
      </c>
      <c r="BH297" s="181">
        <f t="shared" si="117"/>
        <v>0</v>
      </c>
      <c r="BI297" s="181">
        <f t="shared" si="118"/>
        <v>0</v>
      </c>
      <c r="BJ297" s="13" t="s">
        <v>80</v>
      </c>
      <c r="BK297" s="181">
        <f t="shared" si="119"/>
        <v>0</v>
      </c>
      <c r="BL297" s="13" t="s">
        <v>201</v>
      </c>
      <c r="BM297" s="13" t="s">
        <v>1575</v>
      </c>
    </row>
    <row r="298" spans="2:65" s="1" customFormat="1" ht="22.5" customHeight="1">
      <c r="B298" s="30"/>
      <c r="C298" s="182" t="s">
        <v>841</v>
      </c>
      <c r="D298" s="182" t="s">
        <v>310</v>
      </c>
      <c r="E298" s="183" t="s">
        <v>1576</v>
      </c>
      <c r="F298" s="184" t="s">
        <v>1577</v>
      </c>
      <c r="G298" s="185" t="s">
        <v>144</v>
      </c>
      <c r="H298" s="186">
        <v>66.968000000000004</v>
      </c>
      <c r="I298" s="187"/>
      <c r="J298" s="188">
        <f t="shared" si="110"/>
        <v>0</v>
      </c>
      <c r="K298" s="184" t="s">
        <v>20</v>
      </c>
      <c r="L298" s="189"/>
      <c r="M298" s="190" t="s">
        <v>20</v>
      </c>
      <c r="N298" s="191" t="s">
        <v>43</v>
      </c>
      <c r="O298" s="56"/>
      <c r="P298" s="179">
        <f t="shared" si="111"/>
        <v>0</v>
      </c>
      <c r="Q298" s="179">
        <v>1.8200000000000001E-2</v>
      </c>
      <c r="R298" s="179">
        <f t="shared" si="112"/>
        <v>1.2188176000000002</v>
      </c>
      <c r="S298" s="179">
        <v>0</v>
      </c>
      <c r="T298" s="180">
        <f t="shared" si="113"/>
        <v>0</v>
      </c>
      <c r="AR298" s="13" t="s">
        <v>271</v>
      </c>
      <c r="AT298" s="13" t="s">
        <v>310</v>
      </c>
      <c r="AU298" s="13" t="s">
        <v>82</v>
      </c>
      <c r="AY298" s="13" t="s">
        <v>138</v>
      </c>
      <c r="BE298" s="181">
        <f t="shared" si="114"/>
        <v>0</v>
      </c>
      <c r="BF298" s="181">
        <f t="shared" si="115"/>
        <v>0</v>
      </c>
      <c r="BG298" s="181">
        <f t="shared" si="116"/>
        <v>0</v>
      </c>
      <c r="BH298" s="181">
        <f t="shared" si="117"/>
        <v>0</v>
      </c>
      <c r="BI298" s="181">
        <f t="shared" si="118"/>
        <v>0</v>
      </c>
      <c r="BJ298" s="13" t="s">
        <v>80</v>
      </c>
      <c r="BK298" s="181">
        <f t="shared" si="119"/>
        <v>0</v>
      </c>
      <c r="BL298" s="13" t="s">
        <v>201</v>
      </c>
      <c r="BM298" s="13" t="s">
        <v>1578</v>
      </c>
    </row>
    <row r="299" spans="2:65" s="1" customFormat="1" ht="16.5" customHeight="1">
      <c r="B299" s="30"/>
      <c r="C299" s="170" t="s">
        <v>845</v>
      </c>
      <c r="D299" s="170" t="s">
        <v>141</v>
      </c>
      <c r="E299" s="171" t="s">
        <v>1049</v>
      </c>
      <c r="F299" s="172" t="s">
        <v>1050</v>
      </c>
      <c r="G299" s="173" t="s">
        <v>144</v>
      </c>
      <c r="H299" s="174">
        <v>60.88</v>
      </c>
      <c r="I299" s="175"/>
      <c r="J299" s="176">
        <f t="shared" si="110"/>
        <v>0</v>
      </c>
      <c r="K299" s="172" t="s">
        <v>145</v>
      </c>
      <c r="L299" s="34"/>
      <c r="M299" s="177" t="s">
        <v>20</v>
      </c>
      <c r="N299" s="178" t="s">
        <v>43</v>
      </c>
      <c r="O299" s="56"/>
      <c r="P299" s="179">
        <f t="shared" si="111"/>
        <v>0</v>
      </c>
      <c r="Q299" s="179">
        <v>2.9999999999999997E-4</v>
      </c>
      <c r="R299" s="179">
        <f t="shared" si="112"/>
        <v>1.8263999999999999E-2</v>
      </c>
      <c r="S299" s="179">
        <v>0</v>
      </c>
      <c r="T299" s="180">
        <f t="shared" si="113"/>
        <v>0</v>
      </c>
      <c r="AR299" s="13" t="s">
        <v>201</v>
      </c>
      <c r="AT299" s="13" t="s">
        <v>141</v>
      </c>
      <c r="AU299" s="13" t="s">
        <v>82</v>
      </c>
      <c r="AY299" s="13" t="s">
        <v>138</v>
      </c>
      <c r="BE299" s="181">
        <f t="shared" si="114"/>
        <v>0</v>
      </c>
      <c r="BF299" s="181">
        <f t="shared" si="115"/>
        <v>0</v>
      </c>
      <c r="BG299" s="181">
        <f t="shared" si="116"/>
        <v>0</v>
      </c>
      <c r="BH299" s="181">
        <f t="shared" si="117"/>
        <v>0</v>
      </c>
      <c r="BI299" s="181">
        <f t="shared" si="118"/>
        <v>0</v>
      </c>
      <c r="BJ299" s="13" t="s">
        <v>80</v>
      </c>
      <c r="BK299" s="181">
        <f t="shared" si="119"/>
        <v>0</v>
      </c>
      <c r="BL299" s="13" t="s">
        <v>201</v>
      </c>
      <c r="BM299" s="13" t="s">
        <v>1579</v>
      </c>
    </row>
    <row r="300" spans="2:65" s="1" customFormat="1" ht="22.5" customHeight="1">
      <c r="B300" s="30"/>
      <c r="C300" s="170" t="s">
        <v>849</v>
      </c>
      <c r="D300" s="170" t="s">
        <v>141</v>
      </c>
      <c r="E300" s="171" t="s">
        <v>1053</v>
      </c>
      <c r="F300" s="172" t="s">
        <v>1054</v>
      </c>
      <c r="G300" s="173" t="s">
        <v>259</v>
      </c>
      <c r="H300" s="174">
        <v>2.4329999999999998</v>
      </c>
      <c r="I300" s="175"/>
      <c r="J300" s="176">
        <f t="shared" si="110"/>
        <v>0</v>
      </c>
      <c r="K300" s="172" t="s">
        <v>145</v>
      </c>
      <c r="L300" s="34"/>
      <c r="M300" s="177" t="s">
        <v>20</v>
      </c>
      <c r="N300" s="178" t="s">
        <v>43</v>
      </c>
      <c r="O300" s="56"/>
      <c r="P300" s="179">
        <f t="shared" si="111"/>
        <v>0</v>
      </c>
      <c r="Q300" s="179">
        <v>0</v>
      </c>
      <c r="R300" s="179">
        <f t="shared" si="112"/>
        <v>0</v>
      </c>
      <c r="S300" s="179">
        <v>0</v>
      </c>
      <c r="T300" s="180">
        <f t="shared" si="113"/>
        <v>0</v>
      </c>
      <c r="AR300" s="13" t="s">
        <v>201</v>
      </c>
      <c r="AT300" s="13" t="s">
        <v>141</v>
      </c>
      <c r="AU300" s="13" t="s">
        <v>82</v>
      </c>
      <c r="AY300" s="13" t="s">
        <v>138</v>
      </c>
      <c r="BE300" s="181">
        <f t="shared" si="114"/>
        <v>0</v>
      </c>
      <c r="BF300" s="181">
        <f t="shared" si="115"/>
        <v>0</v>
      </c>
      <c r="BG300" s="181">
        <f t="shared" si="116"/>
        <v>0</v>
      </c>
      <c r="BH300" s="181">
        <f t="shared" si="117"/>
        <v>0</v>
      </c>
      <c r="BI300" s="181">
        <f t="shared" si="118"/>
        <v>0</v>
      </c>
      <c r="BJ300" s="13" t="s">
        <v>80</v>
      </c>
      <c r="BK300" s="181">
        <f t="shared" si="119"/>
        <v>0</v>
      </c>
      <c r="BL300" s="13" t="s">
        <v>201</v>
      </c>
      <c r="BM300" s="13" t="s">
        <v>1580</v>
      </c>
    </row>
    <row r="301" spans="2:65" s="10" customFormat="1" ht="22.9" customHeight="1">
      <c r="B301" s="154"/>
      <c r="C301" s="155"/>
      <c r="D301" s="156" t="s">
        <v>71</v>
      </c>
      <c r="E301" s="168" t="s">
        <v>1110</v>
      </c>
      <c r="F301" s="168" t="s">
        <v>1111</v>
      </c>
      <c r="G301" s="155"/>
      <c r="H301" s="155"/>
      <c r="I301" s="158"/>
      <c r="J301" s="169">
        <f>BK301</f>
        <v>0</v>
      </c>
      <c r="K301" s="155"/>
      <c r="L301" s="160"/>
      <c r="M301" s="161"/>
      <c r="N301" s="162"/>
      <c r="O301" s="162"/>
      <c r="P301" s="163">
        <f>SUM(P302:P306)</f>
        <v>0</v>
      </c>
      <c r="Q301" s="162"/>
      <c r="R301" s="163">
        <f>SUM(R302:R306)</f>
        <v>1.0266564</v>
      </c>
      <c r="S301" s="162"/>
      <c r="T301" s="164">
        <f>SUM(T302:T306)</f>
        <v>3.0921099999999999</v>
      </c>
      <c r="AR301" s="165" t="s">
        <v>82</v>
      </c>
      <c r="AT301" s="166" t="s">
        <v>71</v>
      </c>
      <c r="AU301" s="166" t="s">
        <v>80</v>
      </c>
      <c r="AY301" s="165" t="s">
        <v>138</v>
      </c>
      <c r="BK301" s="167">
        <f>SUM(BK302:BK306)</f>
        <v>0</v>
      </c>
    </row>
    <row r="302" spans="2:65" s="1" customFormat="1" ht="16.5" customHeight="1">
      <c r="B302" s="30"/>
      <c r="C302" s="170" t="s">
        <v>855</v>
      </c>
      <c r="D302" s="170" t="s">
        <v>141</v>
      </c>
      <c r="E302" s="171" t="s">
        <v>1113</v>
      </c>
      <c r="F302" s="172" t="s">
        <v>1114</v>
      </c>
      <c r="G302" s="173" t="s">
        <v>144</v>
      </c>
      <c r="H302" s="174">
        <v>37.94</v>
      </c>
      <c r="I302" s="175"/>
      <c r="J302" s="176">
        <f>ROUND(I302*H302,2)</f>
        <v>0</v>
      </c>
      <c r="K302" s="172" t="s">
        <v>145</v>
      </c>
      <c r="L302" s="34"/>
      <c r="M302" s="177" t="s">
        <v>20</v>
      </c>
      <c r="N302" s="178" t="s">
        <v>43</v>
      </c>
      <c r="O302" s="56"/>
      <c r="P302" s="179">
        <f>O302*H302</f>
        <v>0</v>
      </c>
      <c r="Q302" s="179">
        <v>0</v>
      </c>
      <c r="R302" s="179">
        <f>Q302*H302</f>
        <v>0</v>
      </c>
      <c r="S302" s="179">
        <v>8.1500000000000003E-2</v>
      </c>
      <c r="T302" s="180">
        <f>S302*H302</f>
        <v>3.0921099999999999</v>
      </c>
      <c r="AR302" s="13" t="s">
        <v>201</v>
      </c>
      <c r="AT302" s="13" t="s">
        <v>141</v>
      </c>
      <c r="AU302" s="13" t="s">
        <v>82</v>
      </c>
      <c r="AY302" s="13" t="s">
        <v>138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13" t="s">
        <v>80</v>
      </c>
      <c r="BK302" s="181">
        <f>ROUND(I302*H302,2)</f>
        <v>0</v>
      </c>
      <c r="BL302" s="13" t="s">
        <v>201</v>
      </c>
      <c r="BM302" s="13" t="s">
        <v>1581</v>
      </c>
    </row>
    <row r="303" spans="2:65" s="1" customFormat="1" ht="22.5" customHeight="1">
      <c r="B303" s="30"/>
      <c r="C303" s="170" t="s">
        <v>859</v>
      </c>
      <c r="D303" s="170" t="s">
        <v>141</v>
      </c>
      <c r="E303" s="171" t="s">
        <v>1117</v>
      </c>
      <c r="F303" s="172" t="s">
        <v>1118</v>
      </c>
      <c r="G303" s="173" t="s">
        <v>144</v>
      </c>
      <c r="H303" s="174">
        <v>37.94</v>
      </c>
      <c r="I303" s="175"/>
      <c r="J303" s="176">
        <f>ROUND(I303*H303,2)</f>
        <v>0</v>
      </c>
      <c r="K303" s="172" t="s">
        <v>145</v>
      </c>
      <c r="L303" s="34"/>
      <c r="M303" s="177" t="s">
        <v>20</v>
      </c>
      <c r="N303" s="178" t="s">
        <v>43</v>
      </c>
      <c r="O303" s="56"/>
      <c r="P303" s="179">
        <f>O303*H303</f>
        <v>0</v>
      </c>
      <c r="Q303" s="179">
        <v>5.1999999999999998E-3</v>
      </c>
      <c r="R303" s="179">
        <f>Q303*H303</f>
        <v>0.19728799999999999</v>
      </c>
      <c r="S303" s="179">
        <v>0</v>
      </c>
      <c r="T303" s="180">
        <f>S303*H303</f>
        <v>0</v>
      </c>
      <c r="AR303" s="13" t="s">
        <v>201</v>
      </c>
      <c r="AT303" s="13" t="s">
        <v>141</v>
      </c>
      <c r="AU303" s="13" t="s">
        <v>82</v>
      </c>
      <c r="AY303" s="13" t="s">
        <v>138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13" t="s">
        <v>80</v>
      </c>
      <c r="BK303" s="181">
        <f>ROUND(I303*H303,2)</f>
        <v>0</v>
      </c>
      <c r="BL303" s="13" t="s">
        <v>201</v>
      </c>
      <c r="BM303" s="13" t="s">
        <v>1582</v>
      </c>
    </row>
    <row r="304" spans="2:65" s="1" customFormat="1" ht="22.5" customHeight="1">
      <c r="B304" s="30"/>
      <c r="C304" s="182" t="s">
        <v>863</v>
      </c>
      <c r="D304" s="182" t="s">
        <v>310</v>
      </c>
      <c r="E304" s="183" t="s">
        <v>1583</v>
      </c>
      <c r="F304" s="184" t="s">
        <v>1584</v>
      </c>
      <c r="G304" s="185" t="s">
        <v>144</v>
      </c>
      <c r="H304" s="186">
        <v>41.734000000000002</v>
      </c>
      <c r="I304" s="187"/>
      <c r="J304" s="188">
        <f>ROUND(I304*H304,2)</f>
        <v>0</v>
      </c>
      <c r="K304" s="184" t="s">
        <v>20</v>
      </c>
      <c r="L304" s="189"/>
      <c r="M304" s="190" t="s">
        <v>20</v>
      </c>
      <c r="N304" s="191" t="s">
        <v>43</v>
      </c>
      <c r="O304" s="56"/>
      <c r="P304" s="179">
        <f>O304*H304</f>
        <v>0</v>
      </c>
      <c r="Q304" s="179">
        <v>1.26E-2</v>
      </c>
      <c r="R304" s="179">
        <f>Q304*H304</f>
        <v>0.52584839999999999</v>
      </c>
      <c r="S304" s="179">
        <v>0</v>
      </c>
      <c r="T304" s="180">
        <f>S304*H304</f>
        <v>0</v>
      </c>
      <c r="AR304" s="13" t="s">
        <v>271</v>
      </c>
      <c r="AT304" s="13" t="s">
        <v>310</v>
      </c>
      <c r="AU304" s="13" t="s">
        <v>82</v>
      </c>
      <c r="AY304" s="13" t="s">
        <v>138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13" t="s">
        <v>80</v>
      </c>
      <c r="BK304" s="181">
        <f>ROUND(I304*H304,2)</f>
        <v>0</v>
      </c>
      <c r="BL304" s="13" t="s">
        <v>201</v>
      </c>
      <c r="BM304" s="13" t="s">
        <v>1585</v>
      </c>
    </row>
    <row r="305" spans="2:65" s="1" customFormat="1" ht="16.5" customHeight="1">
      <c r="B305" s="30"/>
      <c r="C305" s="170" t="s">
        <v>867</v>
      </c>
      <c r="D305" s="170" t="s">
        <v>141</v>
      </c>
      <c r="E305" s="171" t="s">
        <v>1133</v>
      </c>
      <c r="F305" s="172" t="s">
        <v>1134</v>
      </c>
      <c r="G305" s="173" t="s">
        <v>144</v>
      </c>
      <c r="H305" s="174">
        <v>37.94</v>
      </c>
      <c r="I305" s="175"/>
      <c r="J305" s="176">
        <f>ROUND(I305*H305,2)</f>
        <v>0</v>
      </c>
      <c r="K305" s="172" t="s">
        <v>20</v>
      </c>
      <c r="L305" s="34"/>
      <c r="M305" s="177" t="s">
        <v>20</v>
      </c>
      <c r="N305" s="178" t="s">
        <v>43</v>
      </c>
      <c r="O305" s="56"/>
      <c r="P305" s="179">
        <f>O305*H305</f>
        <v>0</v>
      </c>
      <c r="Q305" s="179">
        <v>8.0000000000000002E-3</v>
      </c>
      <c r="R305" s="179">
        <f>Q305*H305</f>
        <v>0.30352000000000001</v>
      </c>
      <c r="S305" s="179">
        <v>0</v>
      </c>
      <c r="T305" s="180">
        <f>S305*H305</f>
        <v>0</v>
      </c>
      <c r="AR305" s="13" t="s">
        <v>201</v>
      </c>
      <c r="AT305" s="13" t="s">
        <v>141</v>
      </c>
      <c r="AU305" s="13" t="s">
        <v>82</v>
      </c>
      <c r="AY305" s="13" t="s">
        <v>138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13" t="s">
        <v>80</v>
      </c>
      <c r="BK305" s="181">
        <f>ROUND(I305*H305,2)</f>
        <v>0</v>
      </c>
      <c r="BL305" s="13" t="s">
        <v>201</v>
      </c>
      <c r="BM305" s="13" t="s">
        <v>1586</v>
      </c>
    </row>
    <row r="306" spans="2:65" s="1" customFormat="1" ht="22.5" customHeight="1">
      <c r="B306" s="30"/>
      <c r="C306" s="170" t="s">
        <v>871</v>
      </c>
      <c r="D306" s="170" t="s">
        <v>141</v>
      </c>
      <c r="E306" s="171" t="s">
        <v>1137</v>
      </c>
      <c r="F306" s="172" t="s">
        <v>1138</v>
      </c>
      <c r="G306" s="173" t="s">
        <v>259</v>
      </c>
      <c r="H306" s="174">
        <v>1.0269999999999999</v>
      </c>
      <c r="I306" s="175"/>
      <c r="J306" s="176">
        <f>ROUND(I306*H306,2)</f>
        <v>0</v>
      </c>
      <c r="K306" s="172" t="s">
        <v>145</v>
      </c>
      <c r="L306" s="34"/>
      <c r="M306" s="177" t="s">
        <v>20</v>
      </c>
      <c r="N306" s="178" t="s">
        <v>43</v>
      </c>
      <c r="O306" s="56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13" t="s">
        <v>201</v>
      </c>
      <c r="AT306" s="13" t="s">
        <v>141</v>
      </c>
      <c r="AU306" s="13" t="s">
        <v>82</v>
      </c>
      <c r="AY306" s="13" t="s">
        <v>138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13" t="s">
        <v>80</v>
      </c>
      <c r="BK306" s="181">
        <f>ROUND(I306*H306,2)</f>
        <v>0</v>
      </c>
      <c r="BL306" s="13" t="s">
        <v>201</v>
      </c>
      <c r="BM306" s="13" t="s">
        <v>1587</v>
      </c>
    </row>
    <row r="307" spans="2:65" s="10" customFormat="1" ht="22.9" customHeight="1">
      <c r="B307" s="154"/>
      <c r="C307" s="155"/>
      <c r="D307" s="156" t="s">
        <v>71</v>
      </c>
      <c r="E307" s="168" t="s">
        <v>1140</v>
      </c>
      <c r="F307" s="168" t="s">
        <v>1141</v>
      </c>
      <c r="G307" s="155"/>
      <c r="H307" s="155"/>
      <c r="I307" s="158"/>
      <c r="J307" s="169">
        <f>BK307</f>
        <v>0</v>
      </c>
      <c r="K307" s="155"/>
      <c r="L307" s="160"/>
      <c r="M307" s="161"/>
      <c r="N307" s="162"/>
      <c r="O307" s="162"/>
      <c r="P307" s="163">
        <f>SUM(P308:P314)</f>
        <v>0</v>
      </c>
      <c r="Q307" s="162"/>
      <c r="R307" s="163">
        <f>SUM(R308:R314)</f>
        <v>0.31235035</v>
      </c>
      <c r="S307" s="162"/>
      <c r="T307" s="164">
        <f>SUM(T308:T314)</f>
        <v>0</v>
      </c>
      <c r="AR307" s="165" t="s">
        <v>82</v>
      </c>
      <c r="AT307" s="166" t="s">
        <v>71</v>
      </c>
      <c r="AU307" s="166" t="s">
        <v>80</v>
      </c>
      <c r="AY307" s="165" t="s">
        <v>138</v>
      </c>
      <c r="BK307" s="167">
        <f>SUM(BK308:BK314)</f>
        <v>0</v>
      </c>
    </row>
    <row r="308" spans="2:65" s="1" customFormat="1" ht="16.5" customHeight="1">
      <c r="B308" s="30"/>
      <c r="C308" s="170" t="s">
        <v>875</v>
      </c>
      <c r="D308" s="170" t="s">
        <v>141</v>
      </c>
      <c r="E308" s="171" t="s">
        <v>1588</v>
      </c>
      <c r="F308" s="172" t="s">
        <v>1589</v>
      </c>
      <c r="G308" s="173" t="s">
        <v>144</v>
      </c>
      <c r="H308" s="174">
        <v>145.04</v>
      </c>
      <c r="I308" s="175"/>
      <c r="J308" s="176">
        <f t="shared" ref="J308:J314" si="120">ROUND(I308*H308,2)</f>
        <v>0</v>
      </c>
      <c r="K308" s="172" t="s">
        <v>20</v>
      </c>
      <c r="L308" s="34"/>
      <c r="M308" s="177" t="s">
        <v>20</v>
      </c>
      <c r="N308" s="178" t="s">
        <v>43</v>
      </c>
      <c r="O308" s="56"/>
      <c r="P308" s="179">
        <f t="shared" ref="P308:P314" si="121">O308*H308</f>
        <v>0</v>
      </c>
      <c r="Q308" s="179">
        <v>0</v>
      </c>
      <c r="R308" s="179">
        <f t="shared" ref="R308:R314" si="122">Q308*H308</f>
        <v>0</v>
      </c>
      <c r="S308" s="179">
        <v>0</v>
      </c>
      <c r="T308" s="180">
        <f t="shared" ref="T308:T314" si="123">S308*H308</f>
        <v>0</v>
      </c>
      <c r="AR308" s="13" t="s">
        <v>201</v>
      </c>
      <c r="AT308" s="13" t="s">
        <v>141</v>
      </c>
      <c r="AU308" s="13" t="s">
        <v>82</v>
      </c>
      <c r="AY308" s="13" t="s">
        <v>138</v>
      </c>
      <c r="BE308" s="181">
        <f t="shared" ref="BE308:BE314" si="124">IF(N308="základní",J308,0)</f>
        <v>0</v>
      </c>
      <c r="BF308" s="181">
        <f t="shared" ref="BF308:BF314" si="125">IF(N308="snížená",J308,0)</f>
        <v>0</v>
      </c>
      <c r="BG308" s="181">
        <f t="shared" ref="BG308:BG314" si="126">IF(N308="zákl. přenesená",J308,0)</f>
        <v>0</v>
      </c>
      <c r="BH308" s="181">
        <f t="shared" ref="BH308:BH314" si="127">IF(N308="sníž. přenesená",J308,0)</f>
        <v>0</v>
      </c>
      <c r="BI308" s="181">
        <f t="shared" ref="BI308:BI314" si="128">IF(N308="nulová",J308,0)</f>
        <v>0</v>
      </c>
      <c r="BJ308" s="13" t="s">
        <v>80</v>
      </c>
      <c r="BK308" s="181">
        <f t="shared" ref="BK308:BK314" si="129">ROUND(I308*H308,2)</f>
        <v>0</v>
      </c>
      <c r="BL308" s="13" t="s">
        <v>201</v>
      </c>
      <c r="BM308" s="13" t="s">
        <v>1590</v>
      </c>
    </row>
    <row r="309" spans="2:65" s="1" customFormat="1" ht="16.5" customHeight="1">
      <c r="B309" s="30"/>
      <c r="C309" s="170" t="s">
        <v>879</v>
      </c>
      <c r="D309" s="170" t="s">
        <v>141</v>
      </c>
      <c r="E309" s="171" t="s">
        <v>1591</v>
      </c>
      <c r="F309" s="172" t="s">
        <v>1592</v>
      </c>
      <c r="G309" s="173" t="s">
        <v>144</v>
      </c>
      <c r="H309" s="174">
        <v>145.04</v>
      </c>
      <c r="I309" s="175"/>
      <c r="J309" s="176">
        <f t="shared" si="120"/>
        <v>0</v>
      </c>
      <c r="K309" s="172" t="s">
        <v>20</v>
      </c>
      <c r="L309" s="34"/>
      <c r="M309" s="177" t="s">
        <v>20</v>
      </c>
      <c r="N309" s="178" t="s">
        <v>43</v>
      </c>
      <c r="O309" s="56"/>
      <c r="P309" s="179">
        <f t="shared" si="121"/>
        <v>0</v>
      </c>
      <c r="Q309" s="179">
        <v>8.0000000000000004E-4</v>
      </c>
      <c r="R309" s="179">
        <f t="shared" si="122"/>
        <v>0.116032</v>
      </c>
      <c r="S309" s="179">
        <v>0</v>
      </c>
      <c r="T309" s="180">
        <f t="shared" si="123"/>
        <v>0</v>
      </c>
      <c r="AR309" s="13" t="s">
        <v>201</v>
      </c>
      <c r="AT309" s="13" t="s">
        <v>141</v>
      </c>
      <c r="AU309" s="13" t="s">
        <v>82</v>
      </c>
      <c r="AY309" s="13" t="s">
        <v>138</v>
      </c>
      <c r="BE309" s="181">
        <f t="shared" si="124"/>
        <v>0</v>
      </c>
      <c r="BF309" s="181">
        <f t="shared" si="125"/>
        <v>0</v>
      </c>
      <c r="BG309" s="181">
        <f t="shared" si="126"/>
        <v>0</v>
      </c>
      <c r="BH309" s="181">
        <f t="shared" si="127"/>
        <v>0</v>
      </c>
      <c r="BI309" s="181">
        <f t="shared" si="128"/>
        <v>0</v>
      </c>
      <c r="BJ309" s="13" t="s">
        <v>80</v>
      </c>
      <c r="BK309" s="181">
        <f t="shared" si="129"/>
        <v>0</v>
      </c>
      <c r="BL309" s="13" t="s">
        <v>201</v>
      </c>
      <c r="BM309" s="13" t="s">
        <v>1593</v>
      </c>
    </row>
    <row r="310" spans="2:65" s="1" customFormat="1" ht="22.5" customHeight="1">
      <c r="B310" s="30"/>
      <c r="C310" s="170" t="s">
        <v>883</v>
      </c>
      <c r="D310" s="170" t="s">
        <v>141</v>
      </c>
      <c r="E310" s="171" t="s">
        <v>1594</v>
      </c>
      <c r="F310" s="172" t="s">
        <v>1595</v>
      </c>
      <c r="G310" s="173" t="s">
        <v>144</v>
      </c>
      <c r="H310" s="174">
        <v>96.135000000000005</v>
      </c>
      <c r="I310" s="175"/>
      <c r="J310" s="176">
        <f t="shared" si="120"/>
        <v>0</v>
      </c>
      <c r="K310" s="172" t="s">
        <v>20</v>
      </c>
      <c r="L310" s="34"/>
      <c r="M310" s="177" t="s">
        <v>20</v>
      </c>
      <c r="N310" s="178" t="s">
        <v>43</v>
      </c>
      <c r="O310" s="56"/>
      <c r="P310" s="179">
        <f t="shared" si="121"/>
        <v>0</v>
      </c>
      <c r="Q310" s="179">
        <v>9.6000000000000002E-4</v>
      </c>
      <c r="R310" s="179">
        <f t="shared" si="122"/>
        <v>9.2289600000000013E-2</v>
      </c>
      <c r="S310" s="179">
        <v>0</v>
      </c>
      <c r="T310" s="180">
        <f t="shared" si="123"/>
        <v>0</v>
      </c>
      <c r="AR310" s="13" t="s">
        <v>201</v>
      </c>
      <c r="AT310" s="13" t="s">
        <v>141</v>
      </c>
      <c r="AU310" s="13" t="s">
        <v>82</v>
      </c>
      <c r="AY310" s="13" t="s">
        <v>138</v>
      </c>
      <c r="BE310" s="181">
        <f t="shared" si="124"/>
        <v>0</v>
      </c>
      <c r="BF310" s="181">
        <f t="shared" si="125"/>
        <v>0</v>
      </c>
      <c r="BG310" s="181">
        <f t="shared" si="126"/>
        <v>0</v>
      </c>
      <c r="BH310" s="181">
        <f t="shared" si="127"/>
        <v>0</v>
      </c>
      <c r="BI310" s="181">
        <f t="shared" si="128"/>
        <v>0</v>
      </c>
      <c r="BJ310" s="13" t="s">
        <v>80</v>
      </c>
      <c r="BK310" s="181">
        <f t="shared" si="129"/>
        <v>0</v>
      </c>
      <c r="BL310" s="13" t="s">
        <v>201</v>
      </c>
      <c r="BM310" s="13" t="s">
        <v>1596</v>
      </c>
    </row>
    <row r="311" spans="2:65" s="1" customFormat="1" ht="22.5" customHeight="1">
      <c r="B311" s="30"/>
      <c r="C311" s="170" t="s">
        <v>887</v>
      </c>
      <c r="D311" s="170" t="s">
        <v>141</v>
      </c>
      <c r="E311" s="171" t="s">
        <v>1597</v>
      </c>
      <c r="F311" s="172" t="s">
        <v>1598</v>
      </c>
      <c r="G311" s="173" t="s">
        <v>144</v>
      </c>
      <c r="H311" s="174">
        <v>44.625</v>
      </c>
      <c r="I311" s="175"/>
      <c r="J311" s="176">
        <f t="shared" si="120"/>
        <v>0</v>
      </c>
      <c r="K311" s="172" t="s">
        <v>20</v>
      </c>
      <c r="L311" s="34"/>
      <c r="M311" s="177" t="s">
        <v>20</v>
      </c>
      <c r="N311" s="178" t="s">
        <v>43</v>
      </c>
      <c r="O311" s="56"/>
      <c r="P311" s="179">
        <f t="shared" si="121"/>
        <v>0</v>
      </c>
      <c r="Q311" s="179">
        <v>1.31E-3</v>
      </c>
      <c r="R311" s="179">
        <f t="shared" si="122"/>
        <v>5.8458749999999997E-2</v>
      </c>
      <c r="S311" s="179">
        <v>0</v>
      </c>
      <c r="T311" s="180">
        <f t="shared" si="123"/>
        <v>0</v>
      </c>
      <c r="AR311" s="13" t="s">
        <v>201</v>
      </c>
      <c r="AT311" s="13" t="s">
        <v>141</v>
      </c>
      <c r="AU311" s="13" t="s">
        <v>82</v>
      </c>
      <c r="AY311" s="13" t="s">
        <v>138</v>
      </c>
      <c r="BE311" s="181">
        <f t="shared" si="124"/>
        <v>0</v>
      </c>
      <c r="BF311" s="181">
        <f t="shared" si="125"/>
        <v>0</v>
      </c>
      <c r="BG311" s="181">
        <f t="shared" si="126"/>
        <v>0</v>
      </c>
      <c r="BH311" s="181">
        <f t="shared" si="127"/>
        <v>0</v>
      </c>
      <c r="BI311" s="181">
        <f t="shared" si="128"/>
        <v>0</v>
      </c>
      <c r="BJ311" s="13" t="s">
        <v>80</v>
      </c>
      <c r="BK311" s="181">
        <f t="shared" si="129"/>
        <v>0</v>
      </c>
      <c r="BL311" s="13" t="s">
        <v>201</v>
      </c>
      <c r="BM311" s="13" t="s">
        <v>1599</v>
      </c>
    </row>
    <row r="312" spans="2:65" s="1" customFormat="1" ht="16.5" customHeight="1">
      <c r="B312" s="30"/>
      <c r="C312" s="170" t="s">
        <v>891</v>
      </c>
      <c r="D312" s="170" t="s">
        <v>141</v>
      </c>
      <c r="E312" s="171" t="s">
        <v>1600</v>
      </c>
      <c r="F312" s="172" t="s">
        <v>1601</v>
      </c>
      <c r="G312" s="173" t="s">
        <v>144</v>
      </c>
      <c r="H312" s="174">
        <v>1</v>
      </c>
      <c r="I312" s="175"/>
      <c r="J312" s="176">
        <f t="shared" si="120"/>
        <v>0</v>
      </c>
      <c r="K312" s="172" t="s">
        <v>20</v>
      </c>
      <c r="L312" s="34"/>
      <c r="M312" s="177" t="s">
        <v>20</v>
      </c>
      <c r="N312" s="178" t="s">
        <v>43</v>
      </c>
      <c r="O312" s="56"/>
      <c r="P312" s="179">
        <f t="shared" si="121"/>
        <v>0</v>
      </c>
      <c r="Q312" s="179">
        <v>4.2000000000000002E-4</v>
      </c>
      <c r="R312" s="179">
        <f t="shared" si="122"/>
        <v>4.2000000000000002E-4</v>
      </c>
      <c r="S312" s="179">
        <v>0</v>
      </c>
      <c r="T312" s="180">
        <f t="shared" si="123"/>
        <v>0</v>
      </c>
      <c r="AR312" s="13" t="s">
        <v>201</v>
      </c>
      <c r="AT312" s="13" t="s">
        <v>141</v>
      </c>
      <c r="AU312" s="13" t="s">
        <v>82</v>
      </c>
      <c r="AY312" s="13" t="s">
        <v>138</v>
      </c>
      <c r="BE312" s="181">
        <f t="shared" si="124"/>
        <v>0</v>
      </c>
      <c r="BF312" s="181">
        <f t="shared" si="125"/>
        <v>0</v>
      </c>
      <c r="BG312" s="181">
        <f t="shared" si="126"/>
        <v>0</v>
      </c>
      <c r="BH312" s="181">
        <f t="shared" si="127"/>
        <v>0</v>
      </c>
      <c r="BI312" s="181">
        <f t="shared" si="128"/>
        <v>0</v>
      </c>
      <c r="BJ312" s="13" t="s">
        <v>80</v>
      </c>
      <c r="BK312" s="181">
        <f t="shared" si="129"/>
        <v>0</v>
      </c>
      <c r="BL312" s="13" t="s">
        <v>201</v>
      </c>
      <c r="BM312" s="13" t="s">
        <v>1602</v>
      </c>
    </row>
    <row r="313" spans="2:65" s="1" customFormat="1" ht="22.5" customHeight="1">
      <c r="B313" s="30"/>
      <c r="C313" s="170" t="s">
        <v>895</v>
      </c>
      <c r="D313" s="170" t="s">
        <v>141</v>
      </c>
      <c r="E313" s="171" t="s">
        <v>1603</v>
      </c>
      <c r="F313" s="172" t="s">
        <v>1604</v>
      </c>
      <c r="G313" s="173" t="s">
        <v>144</v>
      </c>
      <c r="H313" s="174">
        <v>105</v>
      </c>
      <c r="I313" s="175"/>
      <c r="J313" s="176">
        <f t="shared" si="120"/>
        <v>0</v>
      </c>
      <c r="K313" s="172" t="s">
        <v>20</v>
      </c>
      <c r="L313" s="34"/>
      <c r="M313" s="177" t="s">
        <v>20</v>
      </c>
      <c r="N313" s="178" t="s">
        <v>43</v>
      </c>
      <c r="O313" s="56"/>
      <c r="P313" s="179">
        <f t="shared" si="121"/>
        <v>0</v>
      </c>
      <c r="Q313" s="179">
        <v>4.2999999999999999E-4</v>
      </c>
      <c r="R313" s="179">
        <f t="shared" si="122"/>
        <v>4.5149999999999996E-2</v>
      </c>
      <c r="S313" s="179">
        <v>0</v>
      </c>
      <c r="T313" s="180">
        <f t="shared" si="123"/>
        <v>0</v>
      </c>
      <c r="AR313" s="13" t="s">
        <v>201</v>
      </c>
      <c r="AT313" s="13" t="s">
        <v>141</v>
      </c>
      <c r="AU313" s="13" t="s">
        <v>82</v>
      </c>
      <c r="AY313" s="13" t="s">
        <v>138</v>
      </c>
      <c r="BE313" s="181">
        <f t="shared" si="124"/>
        <v>0</v>
      </c>
      <c r="BF313" s="181">
        <f t="shared" si="125"/>
        <v>0</v>
      </c>
      <c r="BG313" s="181">
        <f t="shared" si="126"/>
        <v>0</v>
      </c>
      <c r="BH313" s="181">
        <f t="shared" si="127"/>
        <v>0</v>
      </c>
      <c r="BI313" s="181">
        <f t="shared" si="128"/>
        <v>0</v>
      </c>
      <c r="BJ313" s="13" t="s">
        <v>80</v>
      </c>
      <c r="BK313" s="181">
        <f t="shared" si="129"/>
        <v>0</v>
      </c>
      <c r="BL313" s="13" t="s">
        <v>201</v>
      </c>
      <c r="BM313" s="13" t="s">
        <v>1605</v>
      </c>
    </row>
    <row r="314" spans="2:65" s="1" customFormat="1" ht="16.5" customHeight="1">
      <c r="B314" s="30"/>
      <c r="C314" s="170" t="s">
        <v>899</v>
      </c>
      <c r="D314" s="170" t="s">
        <v>141</v>
      </c>
      <c r="E314" s="171" t="s">
        <v>1606</v>
      </c>
      <c r="F314" s="172" t="s">
        <v>1607</v>
      </c>
      <c r="G314" s="173" t="s">
        <v>259</v>
      </c>
      <c r="H314" s="174">
        <v>0.312</v>
      </c>
      <c r="I314" s="175"/>
      <c r="J314" s="176">
        <f t="shared" si="120"/>
        <v>0</v>
      </c>
      <c r="K314" s="172" t="s">
        <v>20</v>
      </c>
      <c r="L314" s="34"/>
      <c r="M314" s="177" t="s">
        <v>20</v>
      </c>
      <c r="N314" s="178" t="s">
        <v>43</v>
      </c>
      <c r="O314" s="56"/>
      <c r="P314" s="179">
        <f t="shared" si="121"/>
        <v>0</v>
      </c>
      <c r="Q314" s="179">
        <v>0</v>
      </c>
      <c r="R314" s="179">
        <f t="shared" si="122"/>
        <v>0</v>
      </c>
      <c r="S314" s="179">
        <v>0</v>
      </c>
      <c r="T314" s="180">
        <f t="shared" si="123"/>
        <v>0</v>
      </c>
      <c r="AR314" s="13" t="s">
        <v>201</v>
      </c>
      <c r="AT314" s="13" t="s">
        <v>141</v>
      </c>
      <c r="AU314" s="13" t="s">
        <v>82</v>
      </c>
      <c r="AY314" s="13" t="s">
        <v>138</v>
      </c>
      <c r="BE314" s="181">
        <f t="shared" si="124"/>
        <v>0</v>
      </c>
      <c r="BF314" s="181">
        <f t="shared" si="125"/>
        <v>0</v>
      </c>
      <c r="BG314" s="181">
        <f t="shared" si="126"/>
        <v>0</v>
      </c>
      <c r="BH314" s="181">
        <f t="shared" si="127"/>
        <v>0</v>
      </c>
      <c r="BI314" s="181">
        <f t="shared" si="128"/>
        <v>0</v>
      </c>
      <c r="BJ314" s="13" t="s">
        <v>80</v>
      </c>
      <c r="BK314" s="181">
        <f t="shared" si="129"/>
        <v>0</v>
      </c>
      <c r="BL314" s="13" t="s">
        <v>201</v>
      </c>
      <c r="BM314" s="13" t="s">
        <v>1608</v>
      </c>
    </row>
    <row r="315" spans="2:65" s="10" customFormat="1" ht="22.9" customHeight="1">
      <c r="B315" s="154"/>
      <c r="C315" s="155"/>
      <c r="D315" s="156" t="s">
        <v>71</v>
      </c>
      <c r="E315" s="168" t="s">
        <v>1170</v>
      </c>
      <c r="F315" s="168" t="s">
        <v>1171</v>
      </c>
      <c r="G315" s="155"/>
      <c r="H315" s="155"/>
      <c r="I315" s="158"/>
      <c r="J315" s="169">
        <f>BK315</f>
        <v>0</v>
      </c>
      <c r="K315" s="155"/>
      <c r="L315" s="160"/>
      <c r="M315" s="161"/>
      <c r="N315" s="162"/>
      <c r="O315" s="162"/>
      <c r="P315" s="163">
        <f>SUM(P316:P317)</f>
        <v>0</v>
      </c>
      <c r="Q315" s="162"/>
      <c r="R315" s="163">
        <f>SUM(R316:R317)</f>
        <v>0.82344401999999994</v>
      </c>
      <c r="S315" s="162"/>
      <c r="T315" s="164">
        <f>SUM(T316:T317)</f>
        <v>0</v>
      </c>
      <c r="AR315" s="165" t="s">
        <v>82</v>
      </c>
      <c r="AT315" s="166" t="s">
        <v>71</v>
      </c>
      <c r="AU315" s="166" t="s">
        <v>80</v>
      </c>
      <c r="AY315" s="165" t="s">
        <v>138</v>
      </c>
      <c r="BK315" s="167">
        <f>SUM(BK316:BK317)</f>
        <v>0</v>
      </c>
    </row>
    <row r="316" spans="2:65" s="1" customFormat="1" ht="16.5" customHeight="1">
      <c r="B316" s="30"/>
      <c r="C316" s="170" t="s">
        <v>903</v>
      </c>
      <c r="D316" s="170" t="s">
        <v>141</v>
      </c>
      <c r="E316" s="171" t="s">
        <v>1609</v>
      </c>
      <c r="F316" s="172" t="s">
        <v>1610</v>
      </c>
      <c r="G316" s="173" t="s">
        <v>144</v>
      </c>
      <c r="H316" s="174">
        <v>1680.498</v>
      </c>
      <c r="I316" s="175"/>
      <c r="J316" s="176">
        <f>ROUND(I316*H316,2)</f>
        <v>0</v>
      </c>
      <c r="K316" s="172" t="s">
        <v>145</v>
      </c>
      <c r="L316" s="34"/>
      <c r="M316" s="177" t="s">
        <v>20</v>
      </c>
      <c r="N316" s="178" t="s">
        <v>43</v>
      </c>
      <c r="O316" s="56"/>
      <c r="P316" s="179">
        <f>O316*H316</f>
        <v>0</v>
      </c>
      <c r="Q316" s="179">
        <v>2.0000000000000001E-4</v>
      </c>
      <c r="R316" s="179">
        <f>Q316*H316</f>
        <v>0.3360996</v>
      </c>
      <c r="S316" s="179">
        <v>0</v>
      </c>
      <c r="T316" s="180">
        <f>S316*H316</f>
        <v>0</v>
      </c>
      <c r="AR316" s="13" t="s">
        <v>201</v>
      </c>
      <c r="AT316" s="13" t="s">
        <v>141</v>
      </c>
      <c r="AU316" s="13" t="s">
        <v>82</v>
      </c>
      <c r="AY316" s="13" t="s">
        <v>138</v>
      </c>
      <c r="BE316" s="181">
        <f>IF(N316="základní",J316,0)</f>
        <v>0</v>
      </c>
      <c r="BF316" s="181">
        <f>IF(N316="snížená",J316,0)</f>
        <v>0</v>
      </c>
      <c r="BG316" s="181">
        <f>IF(N316="zákl. přenesená",J316,0)</f>
        <v>0</v>
      </c>
      <c r="BH316" s="181">
        <f>IF(N316="sníž. přenesená",J316,0)</f>
        <v>0</v>
      </c>
      <c r="BI316" s="181">
        <f>IF(N316="nulová",J316,0)</f>
        <v>0</v>
      </c>
      <c r="BJ316" s="13" t="s">
        <v>80</v>
      </c>
      <c r="BK316" s="181">
        <f>ROUND(I316*H316,2)</f>
        <v>0</v>
      </c>
      <c r="BL316" s="13" t="s">
        <v>201</v>
      </c>
      <c r="BM316" s="13" t="s">
        <v>1611</v>
      </c>
    </row>
    <row r="317" spans="2:65" s="1" customFormat="1" ht="22.5" customHeight="1">
      <c r="B317" s="30"/>
      <c r="C317" s="170" t="s">
        <v>907</v>
      </c>
      <c r="D317" s="170" t="s">
        <v>141</v>
      </c>
      <c r="E317" s="171" t="s">
        <v>1612</v>
      </c>
      <c r="F317" s="172" t="s">
        <v>1613</v>
      </c>
      <c r="G317" s="173" t="s">
        <v>144</v>
      </c>
      <c r="H317" s="174">
        <v>1680.498</v>
      </c>
      <c r="I317" s="175"/>
      <c r="J317" s="176">
        <f>ROUND(I317*H317,2)</f>
        <v>0</v>
      </c>
      <c r="K317" s="172" t="s">
        <v>145</v>
      </c>
      <c r="L317" s="34"/>
      <c r="M317" s="177" t="s">
        <v>20</v>
      </c>
      <c r="N317" s="178" t="s">
        <v>43</v>
      </c>
      <c r="O317" s="56"/>
      <c r="P317" s="179">
        <f>O317*H317</f>
        <v>0</v>
      </c>
      <c r="Q317" s="179">
        <v>2.9E-4</v>
      </c>
      <c r="R317" s="179">
        <f>Q317*H317</f>
        <v>0.48734442</v>
      </c>
      <c r="S317" s="179">
        <v>0</v>
      </c>
      <c r="T317" s="180">
        <f>S317*H317</f>
        <v>0</v>
      </c>
      <c r="AR317" s="13" t="s">
        <v>201</v>
      </c>
      <c r="AT317" s="13" t="s">
        <v>141</v>
      </c>
      <c r="AU317" s="13" t="s">
        <v>82</v>
      </c>
      <c r="AY317" s="13" t="s">
        <v>138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13" t="s">
        <v>80</v>
      </c>
      <c r="BK317" s="181">
        <f>ROUND(I317*H317,2)</f>
        <v>0</v>
      </c>
      <c r="BL317" s="13" t="s">
        <v>201</v>
      </c>
      <c r="BM317" s="13" t="s">
        <v>1614</v>
      </c>
    </row>
    <row r="318" spans="2:65" s="10" customFormat="1" ht="25.9" customHeight="1">
      <c r="B318" s="154"/>
      <c r="C318" s="155"/>
      <c r="D318" s="156" t="s">
        <v>71</v>
      </c>
      <c r="E318" s="157" t="s">
        <v>1191</v>
      </c>
      <c r="F318" s="157" t="s">
        <v>1192</v>
      </c>
      <c r="G318" s="155"/>
      <c r="H318" s="155"/>
      <c r="I318" s="158"/>
      <c r="J318" s="159">
        <f>BK318</f>
        <v>0</v>
      </c>
      <c r="K318" s="155"/>
      <c r="L318" s="160"/>
      <c r="M318" s="161"/>
      <c r="N318" s="162"/>
      <c r="O318" s="162"/>
      <c r="P318" s="163">
        <f>P319+P321+P323+P325</f>
        <v>0</v>
      </c>
      <c r="Q318" s="162"/>
      <c r="R318" s="163">
        <f>R319+R321+R323+R325</f>
        <v>0</v>
      </c>
      <c r="S318" s="162"/>
      <c r="T318" s="164">
        <f>T319+T321+T323+T325</f>
        <v>0</v>
      </c>
      <c r="AR318" s="165" t="s">
        <v>158</v>
      </c>
      <c r="AT318" s="166" t="s">
        <v>71</v>
      </c>
      <c r="AU318" s="166" t="s">
        <v>72</v>
      </c>
      <c r="AY318" s="165" t="s">
        <v>138</v>
      </c>
      <c r="BK318" s="167">
        <f>BK319+BK321+BK323+BK325</f>
        <v>0</v>
      </c>
    </row>
    <row r="319" spans="2:65" s="10" customFormat="1" ht="22.9" customHeight="1">
      <c r="B319" s="154"/>
      <c r="C319" s="155"/>
      <c r="D319" s="156" t="s">
        <v>71</v>
      </c>
      <c r="E319" s="168" t="s">
        <v>1193</v>
      </c>
      <c r="F319" s="168" t="s">
        <v>1194</v>
      </c>
      <c r="G319" s="155"/>
      <c r="H319" s="155"/>
      <c r="I319" s="158"/>
      <c r="J319" s="169">
        <f>BK319</f>
        <v>0</v>
      </c>
      <c r="K319" s="155"/>
      <c r="L319" s="160"/>
      <c r="M319" s="161"/>
      <c r="N319" s="162"/>
      <c r="O319" s="162"/>
      <c r="P319" s="163">
        <f>P320</f>
        <v>0</v>
      </c>
      <c r="Q319" s="162"/>
      <c r="R319" s="163">
        <f>R320</f>
        <v>0</v>
      </c>
      <c r="S319" s="162"/>
      <c r="T319" s="164">
        <f>T320</f>
        <v>0</v>
      </c>
      <c r="AR319" s="165" t="s">
        <v>158</v>
      </c>
      <c r="AT319" s="166" t="s">
        <v>71</v>
      </c>
      <c r="AU319" s="166" t="s">
        <v>80</v>
      </c>
      <c r="AY319" s="165" t="s">
        <v>138</v>
      </c>
      <c r="BK319" s="167">
        <f>BK320</f>
        <v>0</v>
      </c>
    </row>
    <row r="320" spans="2:65" s="1" customFormat="1" ht="16.5" customHeight="1">
      <c r="B320" s="30"/>
      <c r="C320" s="170" t="s">
        <v>911</v>
      </c>
      <c r="D320" s="170" t="s">
        <v>141</v>
      </c>
      <c r="E320" s="171" t="s">
        <v>1196</v>
      </c>
      <c r="F320" s="172" t="s">
        <v>1194</v>
      </c>
      <c r="G320" s="173" t="s">
        <v>1197</v>
      </c>
      <c r="H320" s="174">
        <v>1</v>
      </c>
      <c r="I320" s="175"/>
      <c r="J320" s="176">
        <f>ROUND(I320*H320,2)</f>
        <v>0</v>
      </c>
      <c r="K320" s="172" t="s">
        <v>145</v>
      </c>
      <c r="L320" s="34"/>
      <c r="M320" s="177" t="s">
        <v>20</v>
      </c>
      <c r="N320" s="178" t="s">
        <v>43</v>
      </c>
      <c r="O320" s="56"/>
      <c r="P320" s="179">
        <f>O320*H320</f>
        <v>0</v>
      </c>
      <c r="Q320" s="179">
        <v>0</v>
      </c>
      <c r="R320" s="179">
        <f>Q320*H320</f>
        <v>0</v>
      </c>
      <c r="S320" s="179">
        <v>0</v>
      </c>
      <c r="T320" s="180">
        <f>S320*H320</f>
        <v>0</v>
      </c>
      <c r="AR320" s="13" t="s">
        <v>1198</v>
      </c>
      <c r="AT320" s="13" t="s">
        <v>141</v>
      </c>
      <c r="AU320" s="13" t="s">
        <v>82</v>
      </c>
      <c r="AY320" s="13" t="s">
        <v>138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13" t="s">
        <v>80</v>
      </c>
      <c r="BK320" s="181">
        <f>ROUND(I320*H320,2)</f>
        <v>0</v>
      </c>
      <c r="BL320" s="13" t="s">
        <v>1198</v>
      </c>
      <c r="BM320" s="13" t="s">
        <v>1615</v>
      </c>
    </row>
    <row r="321" spans="2:65" s="10" customFormat="1" ht="22.9" customHeight="1">
      <c r="B321" s="154"/>
      <c r="C321" s="155"/>
      <c r="D321" s="156" t="s">
        <v>71</v>
      </c>
      <c r="E321" s="168" t="s">
        <v>1200</v>
      </c>
      <c r="F321" s="168" t="s">
        <v>1201</v>
      </c>
      <c r="G321" s="155"/>
      <c r="H321" s="155"/>
      <c r="I321" s="158"/>
      <c r="J321" s="169">
        <f>BK321</f>
        <v>0</v>
      </c>
      <c r="K321" s="155"/>
      <c r="L321" s="160"/>
      <c r="M321" s="161"/>
      <c r="N321" s="162"/>
      <c r="O321" s="162"/>
      <c r="P321" s="163">
        <f>P322</f>
        <v>0</v>
      </c>
      <c r="Q321" s="162"/>
      <c r="R321" s="163">
        <f>R322</f>
        <v>0</v>
      </c>
      <c r="S321" s="162"/>
      <c r="T321" s="164">
        <f>T322</f>
        <v>0</v>
      </c>
      <c r="AR321" s="165" t="s">
        <v>158</v>
      </c>
      <c r="AT321" s="166" t="s">
        <v>71</v>
      </c>
      <c r="AU321" s="166" t="s">
        <v>80</v>
      </c>
      <c r="AY321" s="165" t="s">
        <v>138</v>
      </c>
      <c r="BK321" s="167">
        <f>BK322</f>
        <v>0</v>
      </c>
    </row>
    <row r="322" spans="2:65" s="1" customFormat="1" ht="16.5" customHeight="1">
      <c r="B322" s="30"/>
      <c r="C322" s="170" t="s">
        <v>915</v>
      </c>
      <c r="D322" s="170" t="s">
        <v>141</v>
      </c>
      <c r="E322" s="171" t="s">
        <v>1203</v>
      </c>
      <c r="F322" s="172" t="s">
        <v>1201</v>
      </c>
      <c r="G322" s="173" t="s">
        <v>1197</v>
      </c>
      <c r="H322" s="174">
        <v>1</v>
      </c>
      <c r="I322" s="175"/>
      <c r="J322" s="176">
        <f>ROUND(I322*H322,2)</f>
        <v>0</v>
      </c>
      <c r="K322" s="172" t="s">
        <v>145</v>
      </c>
      <c r="L322" s="34"/>
      <c r="M322" s="177" t="s">
        <v>20</v>
      </c>
      <c r="N322" s="178" t="s">
        <v>43</v>
      </c>
      <c r="O322" s="56"/>
      <c r="P322" s="179">
        <f>O322*H322</f>
        <v>0</v>
      </c>
      <c r="Q322" s="179">
        <v>0</v>
      </c>
      <c r="R322" s="179">
        <f>Q322*H322</f>
        <v>0</v>
      </c>
      <c r="S322" s="179">
        <v>0</v>
      </c>
      <c r="T322" s="180">
        <f>S322*H322</f>
        <v>0</v>
      </c>
      <c r="AR322" s="13" t="s">
        <v>1198</v>
      </c>
      <c r="AT322" s="13" t="s">
        <v>141</v>
      </c>
      <c r="AU322" s="13" t="s">
        <v>82</v>
      </c>
      <c r="AY322" s="13" t="s">
        <v>138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13" t="s">
        <v>80</v>
      </c>
      <c r="BK322" s="181">
        <f>ROUND(I322*H322,2)</f>
        <v>0</v>
      </c>
      <c r="BL322" s="13" t="s">
        <v>1198</v>
      </c>
      <c r="BM322" s="13" t="s">
        <v>1616</v>
      </c>
    </row>
    <row r="323" spans="2:65" s="10" customFormat="1" ht="22.9" customHeight="1">
      <c r="B323" s="154"/>
      <c r="C323" s="155"/>
      <c r="D323" s="156" t="s">
        <v>71</v>
      </c>
      <c r="E323" s="168" t="s">
        <v>1209</v>
      </c>
      <c r="F323" s="168" t="s">
        <v>1210</v>
      </c>
      <c r="G323" s="155"/>
      <c r="H323" s="155"/>
      <c r="I323" s="158"/>
      <c r="J323" s="169">
        <f>BK323</f>
        <v>0</v>
      </c>
      <c r="K323" s="155"/>
      <c r="L323" s="160"/>
      <c r="M323" s="161"/>
      <c r="N323" s="162"/>
      <c r="O323" s="162"/>
      <c r="P323" s="163">
        <f>P324</f>
        <v>0</v>
      </c>
      <c r="Q323" s="162"/>
      <c r="R323" s="163">
        <f>R324</f>
        <v>0</v>
      </c>
      <c r="S323" s="162"/>
      <c r="T323" s="164">
        <f>T324</f>
        <v>0</v>
      </c>
      <c r="AR323" s="165" t="s">
        <v>158</v>
      </c>
      <c r="AT323" s="166" t="s">
        <v>71</v>
      </c>
      <c r="AU323" s="166" t="s">
        <v>80</v>
      </c>
      <c r="AY323" s="165" t="s">
        <v>138</v>
      </c>
      <c r="BK323" s="167">
        <f>BK324</f>
        <v>0</v>
      </c>
    </row>
    <row r="324" spans="2:65" s="1" customFormat="1" ht="16.5" customHeight="1">
      <c r="B324" s="30"/>
      <c r="C324" s="170" t="s">
        <v>919</v>
      </c>
      <c r="D324" s="170" t="s">
        <v>141</v>
      </c>
      <c r="E324" s="171" t="s">
        <v>1212</v>
      </c>
      <c r="F324" s="172" t="s">
        <v>1210</v>
      </c>
      <c r="G324" s="173" t="s">
        <v>1197</v>
      </c>
      <c r="H324" s="174">
        <v>1</v>
      </c>
      <c r="I324" s="175"/>
      <c r="J324" s="176">
        <f>ROUND(I324*H324,2)</f>
        <v>0</v>
      </c>
      <c r="K324" s="172" t="s">
        <v>145</v>
      </c>
      <c r="L324" s="34"/>
      <c r="M324" s="177" t="s">
        <v>20</v>
      </c>
      <c r="N324" s="178" t="s">
        <v>43</v>
      </c>
      <c r="O324" s="56"/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AR324" s="13" t="s">
        <v>1198</v>
      </c>
      <c r="AT324" s="13" t="s">
        <v>141</v>
      </c>
      <c r="AU324" s="13" t="s">
        <v>82</v>
      </c>
      <c r="AY324" s="13" t="s">
        <v>138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13" t="s">
        <v>80</v>
      </c>
      <c r="BK324" s="181">
        <f>ROUND(I324*H324,2)</f>
        <v>0</v>
      </c>
      <c r="BL324" s="13" t="s">
        <v>1198</v>
      </c>
      <c r="BM324" s="13" t="s">
        <v>1617</v>
      </c>
    </row>
    <row r="325" spans="2:65" s="10" customFormat="1" ht="22.9" customHeight="1">
      <c r="B325" s="154"/>
      <c r="C325" s="155"/>
      <c r="D325" s="156" t="s">
        <v>71</v>
      </c>
      <c r="E325" s="168" t="s">
        <v>1214</v>
      </c>
      <c r="F325" s="168" t="s">
        <v>1215</v>
      </c>
      <c r="G325" s="155"/>
      <c r="H325" s="155"/>
      <c r="I325" s="158"/>
      <c r="J325" s="169">
        <f>BK325</f>
        <v>0</v>
      </c>
      <c r="K325" s="155"/>
      <c r="L325" s="160"/>
      <c r="M325" s="161"/>
      <c r="N325" s="162"/>
      <c r="O325" s="162"/>
      <c r="P325" s="163">
        <f>P326</f>
        <v>0</v>
      </c>
      <c r="Q325" s="162"/>
      <c r="R325" s="163">
        <f>R326</f>
        <v>0</v>
      </c>
      <c r="S325" s="162"/>
      <c r="T325" s="164">
        <f>T326</f>
        <v>0</v>
      </c>
      <c r="AR325" s="165" t="s">
        <v>158</v>
      </c>
      <c r="AT325" s="166" t="s">
        <v>71</v>
      </c>
      <c r="AU325" s="166" t="s">
        <v>80</v>
      </c>
      <c r="AY325" s="165" t="s">
        <v>138</v>
      </c>
      <c r="BK325" s="167">
        <f>BK326</f>
        <v>0</v>
      </c>
    </row>
    <row r="326" spans="2:65" s="1" customFormat="1" ht="16.5" customHeight="1">
      <c r="B326" s="30"/>
      <c r="C326" s="170" t="s">
        <v>923</v>
      </c>
      <c r="D326" s="170" t="s">
        <v>141</v>
      </c>
      <c r="E326" s="171" t="s">
        <v>1217</v>
      </c>
      <c r="F326" s="172" t="s">
        <v>1215</v>
      </c>
      <c r="G326" s="173" t="s">
        <v>1197</v>
      </c>
      <c r="H326" s="174">
        <v>1</v>
      </c>
      <c r="I326" s="175"/>
      <c r="J326" s="176">
        <f>ROUND(I326*H326,2)</f>
        <v>0</v>
      </c>
      <c r="K326" s="172" t="s">
        <v>145</v>
      </c>
      <c r="L326" s="34"/>
      <c r="M326" s="192" t="s">
        <v>20</v>
      </c>
      <c r="N326" s="193" t="s">
        <v>43</v>
      </c>
      <c r="O326" s="194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AR326" s="13" t="s">
        <v>1198</v>
      </c>
      <c r="AT326" s="13" t="s">
        <v>141</v>
      </c>
      <c r="AU326" s="13" t="s">
        <v>82</v>
      </c>
      <c r="AY326" s="13" t="s">
        <v>138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13" t="s">
        <v>80</v>
      </c>
      <c r="BK326" s="181">
        <f>ROUND(I326*H326,2)</f>
        <v>0</v>
      </c>
      <c r="BL326" s="13" t="s">
        <v>1198</v>
      </c>
      <c r="BM326" s="13" t="s">
        <v>1618</v>
      </c>
    </row>
    <row r="327" spans="2:65" s="1" customFormat="1" ht="6.95" customHeight="1">
      <c r="B327" s="42"/>
      <c r="C327" s="43"/>
      <c r="D327" s="43"/>
      <c r="E327" s="43"/>
      <c r="F327" s="43"/>
      <c r="G327" s="43"/>
      <c r="H327" s="43"/>
      <c r="I327" s="121"/>
      <c r="J327" s="43"/>
      <c r="K327" s="43"/>
      <c r="L327" s="34"/>
    </row>
  </sheetData>
  <sheetProtection algorithmName="SHA-512" hashValue="2RVOEHNAz4o6bJ1Jap4ptZTKtckRm5jZ4fbPR9YVZslRnQRdnnDMw/4nUMqq8gSy4Ug3DBv1OKvCbiFJ64cfqw==" saltValue="e2iOKFYDhiBswv61xpJfjPlW/G/3a6zdpuTfmd/FMoahLw9g1J+qEXx/0pwOpgeI9rmYVWWRdGQnzTebrvht6A==" spinCount="100000" sheet="1" objects="1" scenarios="1" formatColumns="0" formatRows="0" autoFilter="0"/>
  <autoFilter ref="C105:K326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197" customWidth="1"/>
    <col min="2" max="2" width="1.6640625" style="197" customWidth="1"/>
    <col min="3" max="4" width="5" style="197" customWidth="1"/>
    <col min="5" max="5" width="11.6640625" style="197" customWidth="1"/>
    <col min="6" max="6" width="9.1640625" style="197" customWidth="1"/>
    <col min="7" max="7" width="5" style="197" customWidth="1"/>
    <col min="8" max="8" width="77.83203125" style="197" customWidth="1"/>
    <col min="9" max="10" width="20" style="197" customWidth="1"/>
    <col min="11" max="11" width="1.6640625" style="197" customWidth="1"/>
  </cols>
  <sheetData>
    <row r="1" spans="2:11" ht="37.5" customHeight="1"/>
    <row r="2" spans="2:11" ht="7.5" customHeight="1">
      <c r="B2" s="198"/>
      <c r="C2" s="199"/>
      <c r="D2" s="199"/>
      <c r="E2" s="199"/>
      <c r="F2" s="199"/>
      <c r="G2" s="199"/>
      <c r="H2" s="199"/>
      <c r="I2" s="199"/>
      <c r="J2" s="199"/>
      <c r="K2" s="200"/>
    </row>
    <row r="3" spans="2:11" s="11" customFormat="1" ht="45" customHeight="1">
      <c r="B3" s="201"/>
      <c r="C3" s="326" t="s">
        <v>1619</v>
      </c>
      <c r="D3" s="326"/>
      <c r="E3" s="326"/>
      <c r="F3" s="326"/>
      <c r="G3" s="326"/>
      <c r="H3" s="326"/>
      <c r="I3" s="326"/>
      <c r="J3" s="326"/>
      <c r="K3" s="202"/>
    </row>
    <row r="4" spans="2:11" ht="25.5" customHeight="1">
      <c r="B4" s="203"/>
      <c r="C4" s="329" t="s">
        <v>1620</v>
      </c>
      <c r="D4" s="329"/>
      <c r="E4" s="329"/>
      <c r="F4" s="329"/>
      <c r="G4" s="329"/>
      <c r="H4" s="329"/>
      <c r="I4" s="329"/>
      <c r="J4" s="329"/>
      <c r="K4" s="204"/>
    </row>
    <row r="5" spans="2:11" ht="5.25" customHeight="1">
      <c r="B5" s="203"/>
      <c r="C5" s="205"/>
      <c r="D5" s="205"/>
      <c r="E5" s="205"/>
      <c r="F5" s="205"/>
      <c r="G5" s="205"/>
      <c r="H5" s="205"/>
      <c r="I5" s="205"/>
      <c r="J5" s="205"/>
      <c r="K5" s="204"/>
    </row>
    <row r="6" spans="2:11" ht="15" customHeight="1">
      <c r="B6" s="203"/>
      <c r="C6" s="327" t="s">
        <v>1621</v>
      </c>
      <c r="D6" s="327"/>
      <c r="E6" s="327"/>
      <c r="F6" s="327"/>
      <c r="G6" s="327"/>
      <c r="H6" s="327"/>
      <c r="I6" s="327"/>
      <c r="J6" s="327"/>
      <c r="K6" s="204"/>
    </row>
    <row r="7" spans="2:11" ht="15" customHeight="1">
      <c r="B7" s="207"/>
      <c r="C7" s="327" t="s">
        <v>1622</v>
      </c>
      <c r="D7" s="327"/>
      <c r="E7" s="327"/>
      <c r="F7" s="327"/>
      <c r="G7" s="327"/>
      <c r="H7" s="327"/>
      <c r="I7" s="327"/>
      <c r="J7" s="327"/>
      <c r="K7" s="204"/>
    </row>
    <row r="8" spans="2:11" ht="12.75" customHeight="1">
      <c r="B8" s="207"/>
      <c r="C8" s="206"/>
      <c r="D8" s="206"/>
      <c r="E8" s="206"/>
      <c r="F8" s="206"/>
      <c r="G8" s="206"/>
      <c r="H8" s="206"/>
      <c r="I8" s="206"/>
      <c r="J8" s="206"/>
      <c r="K8" s="204"/>
    </row>
    <row r="9" spans="2:11" ht="15" customHeight="1">
      <c r="B9" s="207"/>
      <c r="C9" s="327" t="s">
        <v>1623</v>
      </c>
      <c r="D9" s="327"/>
      <c r="E9" s="327"/>
      <c r="F9" s="327"/>
      <c r="G9" s="327"/>
      <c r="H9" s="327"/>
      <c r="I9" s="327"/>
      <c r="J9" s="327"/>
      <c r="K9" s="204"/>
    </row>
    <row r="10" spans="2:11" ht="15" customHeight="1">
      <c r="B10" s="207"/>
      <c r="C10" s="206"/>
      <c r="D10" s="327" t="s">
        <v>1624</v>
      </c>
      <c r="E10" s="327"/>
      <c r="F10" s="327"/>
      <c r="G10" s="327"/>
      <c r="H10" s="327"/>
      <c r="I10" s="327"/>
      <c r="J10" s="327"/>
      <c r="K10" s="204"/>
    </row>
    <row r="11" spans="2:11" ht="15" customHeight="1">
      <c r="B11" s="207"/>
      <c r="C11" s="208"/>
      <c r="D11" s="327" t="s">
        <v>1625</v>
      </c>
      <c r="E11" s="327"/>
      <c r="F11" s="327"/>
      <c r="G11" s="327"/>
      <c r="H11" s="327"/>
      <c r="I11" s="327"/>
      <c r="J11" s="327"/>
      <c r="K11" s="204"/>
    </row>
    <row r="12" spans="2:11" ht="15" customHeight="1">
      <c r="B12" s="207"/>
      <c r="C12" s="208"/>
      <c r="D12" s="206"/>
      <c r="E12" s="206"/>
      <c r="F12" s="206"/>
      <c r="G12" s="206"/>
      <c r="H12" s="206"/>
      <c r="I12" s="206"/>
      <c r="J12" s="206"/>
      <c r="K12" s="204"/>
    </row>
    <row r="13" spans="2:11" ht="15" customHeight="1">
      <c r="B13" s="207"/>
      <c r="C13" s="208"/>
      <c r="D13" s="209" t="s">
        <v>1626</v>
      </c>
      <c r="E13" s="206"/>
      <c r="F13" s="206"/>
      <c r="G13" s="206"/>
      <c r="H13" s="206"/>
      <c r="I13" s="206"/>
      <c r="J13" s="206"/>
      <c r="K13" s="204"/>
    </row>
    <row r="14" spans="2:11" ht="12.75" customHeight="1">
      <c r="B14" s="207"/>
      <c r="C14" s="208"/>
      <c r="D14" s="208"/>
      <c r="E14" s="208"/>
      <c r="F14" s="208"/>
      <c r="G14" s="208"/>
      <c r="H14" s="208"/>
      <c r="I14" s="208"/>
      <c r="J14" s="208"/>
      <c r="K14" s="204"/>
    </row>
    <row r="15" spans="2:11" ht="15" customHeight="1">
      <c r="B15" s="207"/>
      <c r="C15" s="208"/>
      <c r="D15" s="327" t="s">
        <v>1627</v>
      </c>
      <c r="E15" s="327"/>
      <c r="F15" s="327"/>
      <c r="G15" s="327"/>
      <c r="H15" s="327"/>
      <c r="I15" s="327"/>
      <c r="J15" s="327"/>
      <c r="K15" s="204"/>
    </row>
    <row r="16" spans="2:11" ht="15" customHeight="1">
      <c r="B16" s="207"/>
      <c r="C16" s="208"/>
      <c r="D16" s="327" t="s">
        <v>1628</v>
      </c>
      <c r="E16" s="327"/>
      <c r="F16" s="327"/>
      <c r="G16" s="327"/>
      <c r="H16" s="327"/>
      <c r="I16" s="327"/>
      <c r="J16" s="327"/>
      <c r="K16" s="204"/>
    </row>
    <row r="17" spans="2:11" ht="15" customHeight="1">
      <c r="B17" s="207"/>
      <c r="C17" s="208"/>
      <c r="D17" s="327" t="s">
        <v>1629</v>
      </c>
      <c r="E17" s="327"/>
      <c r="F17" s="327"/>
      <c r="G17" s="327"/>
      <c r="H17" s="327"/>
      <c r="I17" s="327"/>
      <c r="J17" s="327"/>
      <c r="K17" s="204"/>
    </row>
    <row r="18" spans="2:11" ht="15" customHeight="1">
      <c r="B18" s="207"/>
      <c r="C18" s="208"/>
      <c r="D18" s="208"/>
      <c r="E18" s="210" t="s">
        <v>79</v>
      </c>
      <c r="F18" s="327" t="s">
        <v>1630</v>
      </c>
      <c r="G18" s="327"/>
      <c r="H18" s="327"/>
      <c r="I18" s="327"/>
      <c r="J18" s="327"/>
      <c r="K18" s="204"/>
    </row>
    <row r="19" spans="2:11" ht="15" customHeight="1">
      <c r="B19" s="207"/>
      <c r="C19" s="208"/>
      <c r="D19" s="208"/>
      <c r="E19" s="210" t="s">
        <v>1631</v>
      </c>
      <c r="F19" s="327" t="s">
        <v>1632</v>
      </c>
      <c r="G19" s="327"/>
      <c r="H19" s="327"/>
      <c r="I19" s="327"/>
      <c r="J19" s="327"/>
      <c r="K19" s="204"/>
    </row>
    <row r="20" spans="2:11" ht="15" customHeight="1">
      <c r="B20" s="207"/>
      <c r="C20" s="208"/>
      <c r="D20" s="208"/>
      <c r="E20" s="210" t="s">
        <v>1633</v>
      </c>
      <c r="F20" s="327" t="s">
        <v>1634</v>
      </c>
      <c r="G20" s="327"/>
      <c r="H20" s="327"/>
      <c r="I20" s="327"/>
      <c r="J20" s="327"/>
      <c r="K20" s="204"/>
    </row>
    <row r="21" spans="2:11" ht="15" customHeight="1">
      <c r="B21" s="207"/>
      <c r="C21" s="208"/>
      <c r="D21" s="208"/>
      <c r="E21" s="210" t="s">
        <v>1635</v>
      </c>
      <c r="F21" s="327" t="s">
        <v>1636</v>
      </c>
      <c r="G21" s="327"/>
      <c r="H21" s="327"/>
      <c r="I21" s="327"/>
      <c r="J21" s="327"/>
      <c r="K21" s="204"/>
    </row>
    <row r="22" spans="2:11" ht="15" customHeight="1">
      <c r="B22" s="207"/>
      <c r="C22" s="208"/>
      <c r="D22" s="208"/>
      <c r="E22" s="210" t="s">
        <v>1637</v>
      </c>
      <c r="F22" s="327" t="s">
        <v>1638</v>
      </c>
      <c r="G22" s="327"/>
      <c r="H22" s="327"/>
      <c r="I22" s="327"/>
      <c r="J22" s="327"/>
      <c r="K22" s="204"/>
    </row>
    <row r="23" spans="2:11" ht="15" customHeight="1">
      <c r="B23" s="207"/>
      <c r="C23" s="208"/>
      <c r="D23" s="208"/>
      <c r="E23" s="210" t="s">
        <v>1639</v>
      </c>
      <c r="F23" s="327" t="s">
        <v>1640</v>
      </c>
      <c r="G23" s="327"/>
      <c r="H23" s="327"/>
      <c r="I23" s="327"/>
      <c r="J23" s="327"/>
      <c r="K23" s="204"/>
    </row>
    <row r="24" spans="2:11" ht="12.75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4"/>
    </row>
    <row r="25" spans="2:11" ht="15" customHeight="1">
      <c r="B25" s="207"/>
      <c r="C25" s="327" t="s">
        <v>1641</v>
      </c>
      <c r="D25" s="327"/>
      <c r="E25" s="327"/>
      <c r="F25" s="327"/>
      <c r="G25" s="327"/>
      <c r="H25" s="327"/>
      <c r="I25" s="327"/>
      <c r="J25" s="327"/>
      <c r="K25" s="204"/>
    </row>
    <row r="26" spans="2:11" ht="15" customHeight="1">
      <c r="B26" s="207"/>
      <c r="C26" s="327" t="s">
        <v>1642</v>
      </c>
      <c r="D26" s="327"/>
      <c r="E26" s="327"/>
      <c r="F26" s="327"/>
      <c r="G26" s="327"/>
      <c r="H26" s="327"/>
      <c r="I26" s="327"/>
      <c r="J26" s="327"/>
      <c r="K26" s="204"/>
    </row>
    <row r="27" spans="2:11" ht="15" customHeight="1">
      <c r="B27" s="207"/>
      <c r="C27" s="206"/>
      <c r="D27" s="327" t="s">
        <v>1643</v>
      </c>
      <c r="E27" s="327"/>
      <c r="F27" s="327"/>
      <c r="G27" s="327"/>
      <c r="H27" s="327"/>
      <c r="I27" s="327"/>
      <c r="J27" s="327"/>
      <c r="K27" s="204"/>
    </row>
    <row r="28" spans="2:11" ht="15" customHeight="1">
      <c r="B28" s="207"/>
      <c r="C28" s="208"/>
      <c r="D28" s="327" t="s">
        <v>1644</v>
      </c>
      <c r="E28" s="327"/>
      <c r="F28" s="327"/>
      <c r="G28" s="327"/>
      <c r="H28" s="327"/>
      <c r="I28" s="327"/>
      <c r="J28" s="327"/>
      <c r="K28" s="204"/>
    </row>
    <row r="29" spans="2:11" ht="12.75" customHeight="1">
      <c r="B29" s="207"/>
      <c r="C29" s="208"/>
      <c r="D29" s="208"/>
      <c r="E29" s="208"/>
      <c r="F29" s="208"/>
      <c r="G29" s="208"/>
      <c r="H29" s="208"/>
      <c r="I29" s="208"/>
      <c r="J29" s="208"/>
      <c r="K29" s="204"/>
    </row>
    <row r="30" spans="2:11" ht="15" customHeight="1">
      <c r="B30" s="207"/>
      <c r="C30" s="208"/>
      <c r="D30" s="327" t="s">
        <v>1645</v>
      </c>
      <c r="E30" s="327"/>
      <c r="F30" s="327"/>
      <c r="G30" s="327"/>
      <c r="H30" s="327"/>
      <c r="I30" s="327"/>
      <c r="J30" s="327"/>
      <c r="K30" s="204"/>
    </row>
    <row r="31" spans="2:11" ht="15" customHeight="1">
      <c r="B31" s="207"/>
      <c r="C31" s="208"/>
      <c r="D31" s="327" t="s">
        <v>1646</v>
      </c>
      <c r="E31" s="327"/>
      <c r="F31" s="327"/>
      <c r="G31" s="327"/>
      <c r="H31" s="327"/>
      <c r="I31" s="327"/>
      <c r="J31" s="327"/>
      <c r="K31" s="204"/>
    </row>
    <row r="32" spans="2:11" ht="12.75" customHeight="1">
      <c r="B32" s="207"/>
      <c r="C32" s="208"/>
      <c r="D32" s="208"/>
      <c r="E32" s="208"/>
      <c r="F32" s="208"/>
      <c r="G32" s="208"/>
      <c r="H32" s="208"/>
      <c r="I32" s="208"/>
      <c r="J32" s="208"/>
      <c r="K32" s="204"/>
    </row>
    <row r="33" spans="2:11" ht="15" customHeight="1">
      <c r="B33" s="207"/>
      <c r="C33" s="208"/>
      <c r="D33" s="327" t="s">
        <v>1647</v>
      </c>
      <c r="E33" s="327"/>
      <c r="F33" s="327"/>
      <c r="G33" s="327"/>
      <c r="H33" s="327"/>
      <c r="I33" s="327"/>
      <c r="J33" s="327"/>
      <c r="K33" s="204"/>
    </row>
    <row r="34" spans="2:11" ht="15" customHeight="1">
      <c r="B34" s="207"/>
      <c r="C34" s="208"/>
      <c r="D34" s="327" t="s">
        <v>1648</v>
      </c>
      <c r="E34" s="327"/>
      <c r="F34" s="327"/>
      <c r="G34" s="327"/>
      <c r="H34" s="327"/>
      <c r="I34" s="327"/>
      <c r="J34" s="327"/>
      <c r="K34" s="204"/>
    </row>
    <row r="35" spans="2:11" ht="15" customHeight="1">
      <c r="B35" s="207"/>
      <c r="C35" s="208"/>
      <c r="D35" s="327" t="s">
        <v>1649</v>
      </c>
      <c r="E35" s="327"/>
      <c r="F35" s="327"/>
      <c r="G35" s="327"/>
      <c r="H35" s="327"/>
      <c r="I35" s="327"/>
      <c r="J35" s="327"/>
      <c r="K35" s="204"/>
    </row>
    <row r="36" spans="2:11" ht="15" customHeight="1">
      <c r="B36" s="207"/>
      <c r="C36" s="208"/>
      <c r="D36" s="206"/>
      <c r="E36" s="209" t="s">
        <v>124</v>
      </c>
      <c r="F36" s="206"/>
      <c r="G36" s="327" t="s">
        <v>1650</v>
      </c>
      <c r="H36" s="327"/>
      <c r="I36" s="327"/>
      <c r="J36" s="327"/>
      <c r="K36" s="204"/>
    </row>
    <row r="37" spans="2:11" ht="30.75" customHeight="1">
      <c r="B37" s="207"/>
      <c r="C37" s="208"/>
      <c r="D37" s="206"/>
      <c r="E37" s="209" t="s">
        <v>1651</v>
      </c>
      <c r="F37" s="206"/>
      <c r="G37" s="327" t="s">
        <v>1652</v>
      </c>
      <c r="H37" s="327"/>
      <c r="I37" s="327"/>
      <c r="J37" s="327"/>
      <c r="K37" s="204"/>
    </row>
    <row r="38" spans="2:11" ht="15" customHeight="1">
      <c r="B38" s="207"/>
      <c r="C38" s="208"/>
      <c r="D38" s="206"/>
      <c r="E38" s="209" t="s">
        <v>53</v>
      </c>
      <c r="F38" s="206"/>
      <c r="G38" s="327" t="s">
        <v>1653</v>
      </c>
      <c r="H38" s="327"/>
      <c r="I38" s="327"/>
      <c r="J38" s="327"/>
      <c r="K38" s="204"/>
    </row>
    <row r="39" spans="2:11" ht="15" customHeight="1">
      <c r="B39" s="207"/>
      <c r="C39" s="208"/>
      <c r="D39" s="206"/>
      <c r="E39" s="209" t="s">
        <v>54</v>
      </c>
      <c r="F39" s="206"/>
      <c r="G39" s="327" t="s">
        <v>1654</v>
      </c>
      <c r="H39" s="327"/>
      <c r="I39" s="327"/>
      <c r="J39" s="327"/>
      <c r="K39" s="204"/>
    </row>
    <row r="40" spans="2:11" ht="15" customHeight="1">
      <c r="B40" s="207"/>
      <c r="C40" s="208"/>
      <c r="D40" s="206"/>
      <c r="E40" s="209" t="s">
        <v>125</v>
      </c>
      <c r="F40" s="206"/>
      <c r="G40" s="327" t="s">
        <v>1655</v>
      </c>
      <c r="H40" s="327"/>
      <c r="I40" s="327"/>
      <c r="J40" s="327"/>
      <c r="K40" s="204"/>
    </row>
    <row r="41" spans="2:11" ht="15" customHeight="1">
      <c r="B41" s="207"/>
      <c r="C41" s="208"/>
      <c r="D41" s="206"/>
      <c r="E41" s="209" t="s">
        <v>126</v>
      </c>
      <c r="F41" s="206"/>
      <c r="G41" s="327" t="s">
        <v>1656</v>
      </c>
      <c r="H41" s="327"/>
      <c r="I41" s="327"/>
      <c r="J41" s="327"/>
      <c r="K41" s="204"/>
    </row>
    <row r="42" spans="2:11" ht="15" customHeight="1">
      <c r="B42" s="207"/>
      <c r="C42" s="208"/>
      <c r="D42" s="206"/>
      <c r="E42" s="209" t="s">
        <v>1657</v>
      </c>
      <c r="F42" s="206"/>
      <c r="G42" s="327" t="s">
        <v>1658</v>
      </c>
      <c r="H42" s="327"/>
      <c r="I42" s="327"/>
      <c r="J42" s="327"/>
      <c r="K42" s="204"/>
    </row>
    <row r="43" spans="2:11" ht="15" customHeight="1">
      <c r="B43" s="207"/>
      <c r="C43" s="208"/>
      <c r="D43" s="206"/>
      <c r="E43" s="209"/>
      <c r="F43" s="206"/>
      <c r="G43" s="327" t="s">
        <v>1659</v>
      </c>
      <c r="H43" s="327"/>
      <c r="I43" s="327"/>
      <c r="J43" s="327"/>
      <c r="K43" s="204"/>
    </row>
    <row r="44" spans="2:11" ht="15" customHeight="1">
      <c r="B44" s="207"/>
      <c r="C44" s="208"/>
      <c r="D44" s="206"/>
      <c r="E44" s="209" t="s">
        <v>1660</v>
      </c>
      <c r="F44" s="206"/>
      <c r="G44" s="327" t="s">
        <v>1661</v>
      </c>
      <c r="H44" s="327"/>
      <c r="I44" s="327"/>
      <c r="J44" s="327"/>
      <c r="K44" s="204"/>
    </row>
    <row r="45" spans="2:11" ht="15" customHeight="1">
      <c r="B45" s="207"/>
      <c r="C45" s="208"/>
      <c r="D45" s="206"/>
      <c r="E45" s="209" t="s">
        <v>128</v>
      </c>
      <c r="F45" s="206"/>
      <c r="G45" s="327" t="s">
        <v>1662</v>
      </c>
      <c r="H45" s="327"/>
      <c r="I45" s="327"/>
      <c r="J45" s="327"/>
      <c r="K45" s="204"/>
    </row>
    <row r="46" spans="2:11" ht="12.75" customHeight="1">
      <c r="B46" s="207"/>
      <c r="C46" s="208"/>
      <c r="D46" s="206"/>
      <c r="E46" s="206"/>
      <c r="F46" s="206"/>
      <c r="G46" s="206"/>
      <c r="H46" s="206"/>
      <c r="I46" s="206"/>
      <c r="J46" s="206"/>
      <c r="K46" s="204"/>
    </row>
    <row r="47" spans="2:11" ht="15" customHeight="1">
      <c r="B47" s="207"/>
      <c r="C47" s="208"/>
      <c r="D47" s="327" t="s">
        <v>1663</v>
      </c>
      <c r="E47" s="327"/>
      <c r="F47" s="327"/>
      <c r="G47" s="327"/>
      <c r="H47" s="327"/>
      <c r="I47" s="327"/>
      <c r="J47" s="327"/>
      <c r="K47" s="204"/>
    </row>
    <row r="48" spans="2:11" ht="15" customHeight="1">
      <c r="B48" s="207"/>
      <c r="C48" s="208"/>
      <c r="D48" s="208"/>
      <c r="E48" s="327" t="s">
        <v>1664</v>
      </c>
      <c r="F48" s="327"/>
      <c r="G48" s="327"/>
      <c r="H48" s="327"/>
      <c r="I48" s="327"/>
      <c r="J48" s="327"/>
      <c r="K48" s="204"/>
    </row>
    <row r="49" spans="2:11" ht="15" customHeight="1">
      <c r="B49" s="207"/>
      <c r="C49" s="208"/>
      <c r="D49" s="208"/>
      <c r="E49" s="327" t="s">
        <v>1665</v>
      </c>
      <c r="F49" s="327"/>
      <c r="G49" s="327"/>
      <c r="H49" s="327"/>
      <c r="I49" s="327"/>
      <c r="J49" s="327"/>
      <c r="K49" s="204"/>
    </row>
    <row r="50" spans="2:11" ht="15" customHeight="1">
      <c r="B50" s="207"/>
      <c r="C50" s="208"/>
      <c r="D50" s="208"/>
      <c r="E50" s="327" t="s">
        <v>1666</v>
      </c>
      <c r="F50" s="327"/>
      <c r="G50" s="327"/>
      <c r="H50" s="327"/>
      <c r="I50" s="327"/>
      <c r="J50" s="327"/>
      <c r="K50" s="204"/>
    </row>
    <row r="51" spans="2:11" ht="15" customHeight="1">
      <c r="B51" s="207"/>
      <c r="C51" s="208"/>
      <c r="D51" s="327" t="s">
        <v>1667</v>
      </c>
      <c r="E51" s="327"/>
      <c r="F51" s="327"/>
      <c r="G51" s="327"/>
      <c r="H51" s="327"/>
      <c r="I51" s="327"/>
      <c r="J51" s="327"/>
      <c r="K51" s="204"/>
    </row>
    <row r="52" spans="2:11" ht="25.5" customHeight="1">
      <c r="B52" s="203"/>
      <c r="C52" s="329" t="s">
        <v>1668</v>
      </c>
      <c r="D52" s="329"/>
      <c r="E52" s="329"/>
      <c r="F52" s="329"/>
      <c r="G52" s="329"/>
      <c r="H52" s="329"/>
      <c r="I52" s="329"/>
      <c r="J52" s="329"/>
      <c r="K52" s="204"/>
    </row>
    <row r="53" spans="2:11" ht="5.25" customHeight="1">
      <c r="B53" s="203"/>
      <c r="C53" s="205"/>
      <c r="D53" s="205"/>
      <c r="E53" s="205"/>
      <c r="F53" s="205"/>
      <c r="G53" s="205"/>
      <c r="H53" s="205"/>
      <c r="I53" s="205"/>
      <c r="J53" s="205"/>
      <c r="K53" s="204"/>
    </row>
    <row r="54" spans="2:11" ht="15" customHeight="1">
      <c r="B54" s="203"/>
      <c r="C54" s="327" t="s">
        <v>1669</v>
      </c>
      <c r="D54" s="327"/>
      <c r="E54" s="327"/>
      <c r="F54" s="327"/>
      <c r="G54" s="327"/>
      <c r="H54" s="327"/>
      <c r="I54" s="327"/>
      <c r="J54" s="327"/>
      <c r="K54" s="204"/>
    </row>
    <row r="55" spans="2:11" ht="15" customHeight="1">
      <c r="B55" s="203"/>
      <c r="C55" s="327" t="s">
        <v>1670</v>
      </c>
      <c r="D55" s="327"/>
      <c r="E55" s="327"/>
      <c r="F55" s="327"/>
      <c r="G55" s="327"/>
      <c r="H55" s="327"/>
      <c r="I55" s="327"/>
      <c r="J55" s="327"/>
      <c r="K55" s="204"/>
    </row>
    <row r="56" spans="2:11" ht="12.75" customHeight="1">
      <c r="B56" s="203"/>
      <c r="C56" s="206"/>
      <c r="D56" s="206"/>
      <c r="E56" s="206"/>
      <c r="F56" s="206"/>
      <c r="G56" s="206"/>
      <c r="H56" s="206"/>
      <c r="I56" s="206"/>
      <c r="J56" s="206"/>
      <c r="K56" s="204"/>
    </row>
    <row r="57" spans="2:11" ht="15" customHeight="1">
      <c r="B57" s="203"/>
      <c r="C57" s="327" t="s">
        <v>1671</v>
      </c>
      <c r="D57" s="327"/>
      <c r="E57" s="327"/>
      <c r="F57" s="327"/>
      <c r="G57" s="327"/>
      <c r="H57" s="327"/>
      <c r="I57" s="327"/>
      <c r="J57" s="327"/>
      <c r="K57" s="204"/>
    </row>
    <row r="58" spans="2:11" ht="15" customHeight="1">
      <c r="B58" s="203"/>
      <c r="C58" s="208"/>
      <c r="D58" s="327" t="s">
        <v>1672</v>
      </c>
      <c r="E58" s="327"/>
      <c r="F58" s="327"/>
      <c r="G58" s="327"/>
      <c r="H58" s="327"/>
      <c r="I58" s="327"/>
      <c r="J58" s="327"/>
      <c r="K58" s="204"/>
    </row>
    <row r="59" spans="2:11" ht="15" customHeight="1">
      <c r="B59" s="203"/>
      <c r="C59" s="208"/>
      <c r="D59" s="327" t="s">
        <v>1673</v>
      </c>
      <c r="E59" s="327"/>
      <c r="F59" s="327"/>
      <c r="G59" s="327"/>
      <c r="H59" s="327"/>
      <c r="I59" s="327"/>
      <c r="J59" s="327"/>
      <c r="K59" s="204"/>
    </row>
    <row r="60" spans="2:11" ht="15" customHeight="1">
      <c r="B60" s="203"/>
      <c r="C60" s="208"/>
      <c r="D60" s="327" t="s">
        <v>1674</v>
      </c>
      <c r="E60" s="327"/>
      <c r="F60" s="327"/>
      <c r="G60" s="327"/>
      <c r="H60" s="327"/>
      <c r="I60" s="327"/>
      <c r="J60" s="327"/>
      <c r="K60" s="204"/>
    </row>
    <row r="61" spans="2:11" ht="15" customHeight="1">
      <c r="B61" s="203"/>
      <c r="C61" s="208"/>
      <c r="D61" s="327" t="s">
        <v>1675</v>
      </c>
      <c r="E61" s="327"/>
      <c r="F61" s="327"/>
      <c r="G61" s="327"/>
      <c r="H61" s="327"/>
      <c r="I61" s="327"/>
      <c r="J61" s="327"/>
      <c r="K61" s="204"/>
    </row>
    <row r="62" spans="2:11" ht="15" customHeight="1">
      <c r="B62" s="203"/>
      <c r="C62" s="208"/>
      <c r="D62" s="330" t="s">
        <v>1676</v>
      </c>
      <c r="E62" s="330"/>
      <c r="F62" s="330"/>
      <c r="G62" s="330"/>
      <c r="H62" s="330"/>
      <c r="I62" s="330"/>
      <c r="J62" s="330"/>
      <c r="K62" s="204"/>
    </row>
    <row r="63" spans="2:11" ht="15" customHeight="1">
      <c r="B63" s="203"/>
      <c r="C63" s="208"/>
      <c r="D63" s="327" t="s">
        <v>1677</v>
      </c>
      <c r="E63" s="327"/>
      <c r="F63" s="327"/>
      <c r="G63" s="327"/>
      <c r="H63" s="327"/>
      <c r="I63" s="327"/>
      <c r="J63" s="327"/>
      <c r="K63" s="204"/>
    </row>
    <row r="64" spans="2:11" ht="12.75" customHeight="1">
      <c r="B64" s="203"/>
      <c r="C64" s="208"/>
      <c r="D64" s="208"/>
      <c r="E64" s="211"/>
      <c r="F64" s="208"/>
      <c r="G64" s="208"/>
      <c r="H64" s="208"/>
      <c r="I64" s="208"/>
      <c r="J64" s="208"/>
      <c r="K64" s="204"/>
    </row>
    <row r="65" spans="2:11" ht="15" customHeight="1">
      <c r="B65" s="203"/>
      <c r="C65" s="208"/>
      <c r="D65" s="327" t="s">
        <v>1678</v>
      </c>
      <c r="E65" s="327"/>
      <c r="F65" s="327"/>
      <c r="G65" s="327"/>
      <c r="H65" s="327"/>
      <c r="I65" s="327"/>
      <c r="J65" s="327"/>
      <c r="K65" s="204"/>
    </row>
    <row r="66" spans="2:11" ht="15" customHeight="1">
      <c r="B66" s="203"/>
      <c r="C66" s="208"/>
      <c r="D66" s="330" t="s">
        <v>1679</v>
      </c>
      <c r="E66" s="330"/>
      <c r="F66" s="330"/>
      <c r="G66" s="330"/>
      <c r="H66" s="330"/>
      <c r="I66" s="330"/>
      <c r="J66" s="330"/>
      <c r="K66" s="204"/>
    </row>
    <row r="67" spans="2:11" ht="15" customHeight="1">
      <c r="B67" s="203"/>
      <c r="C67" s="208"/>
      <c r="D67" s="327" t="s">
        <v>1680</v>
      </c>
      <c r="E67" s="327"/>
      <c r="F67" s="327"/>
      <c r="G67" s="327"/>
      <c r="H67" s="327"/>
      <c r="I67" s="327"/>
      <c r="J67" s="327"/>
      <c r="K67" s="204"/>
    </row>
    <row r="68" spans="2:11" ht="15" customHeight="1">
      <c r="B68" s="203"/>
      <c r="C68" s="208"/>
      <c r="D68" s="327" t="s">
        <v>1681</v>
      </c>
      <c r="E68" s="327"/>
      <c r="F68" s="327"/>
      <c r="G68" s="327"/>
      <c r="H68" s="327"/>
      <c r="I68" s="327"/>
      <c r="J68" s="327"/>
      <c r="K68" s="204"/>
    </row>
    <row r="69" spans="2:11" ht="15" customHeight="1">
      <c r="B69" s="203"/>
      <c r="C69" s="208"/>
      <c r="D69" s="327" t="s">
        <v>1682</v>
      </c>
      <c r="E69" s="327"/>
      <c r="F69" s="327"/>
      <c r="G69" s="327"/>
      <c r="H69" s="327"/>
      <c r="I69" s="327"/>
      <c r="J69" s="327"/>
      <c r="K69" s="204"/>
    </row>
    <row r="70" spans="2:11" ht="15" customHeight="1">
      <c r="B70" s="203"/>
      <c r="C70" s="208"/>
      <c r="D70" s="327" t="s">
        <v>1683</v>
      </c>
      <c r="E70" s="327"/>
      <c r="F70" s="327"/>
      <c r="G70" s="327"/>
      <c r="H70" s="327"/>
      <c r="I70" s="327"/>
      <c r="J70" s="327"/>
      <c r="K70" s="204"/>
    </row>
    <row r="71" spans="2:11" ht="12.75" customHeight="1">
      <c r="B71" s="212"/>
      <c r="C71" s="213"/>
      <c r="D71" s="213"/>
      <c r="E71" s="213"/>
      <c r="F71" s="213"/>
      <c r="G71" s="213"/>
      <c r="H71" s="213"/>
      <c r="I71" s="213"/>
      <c r="J71" s="213"/>
      <c r="K71" s="214"/>
    </row>
    <row r="72" spans="2:11" ht="18.75" customHeight="1">
      <c r="B72" s="215"/>
      <c r="C72" s="215"/>
      <c r="D72" s="215"/>
      <c r="E72" s="215"/>
      <c r="F72" s="215"/>
      <c r="G72" s="215"/>
      <c r="H72" s="215"/>
      <c r="I72" s="215"/>
      <c r="J72" s="215"/>
      <c r="K72" s="216"/>
    </row>
    <row r="73" spans="2:11" ht="18.75" customHeight="1">
      <c r="B73" s="216"/>
      <c r="C73" s="216"/>
      <c r="D73" s="216"/>
      <c r="E73" s="216"/>
      <c r="F73" s="216"/>
      <c r="G73" s="216"/>
      <c r="H73" s="216"/>
      <c r="I73" s="216"/>
      <c r="J73" s="216"/>
      <c r="K73" s="216"/>
    </row>
    <row r="74" spans="2:11" ht="7.5" customHeight="1">
      <c r="B74" s="217"/>
      <c r="C74" s="218"/>
      <c r="D74" s="218"/>
      <c r="E74" s="218"/>
      <c r="F74" s="218"/>
      <c r="G74" s="218"/>
      <c r="H74" s="218"/>
      <c r="I74" s="218"/>
      <c r="J74" s="218"/>
      <c r="K74" s="219"/>
    </row>
    <row r="75" spans="2:11" ht="45" customHeight="1">
      <c r="B75" s="220"/>
      <c r="C75" s="328" t="s">
        <v>1684</v>
      </c>
      <c r="D75" s="328"/>
      <c r="E75" s="328"/>
      <c r="F75" s="328"/>
      <c r="G75" s="328"/>
      <c r="H75" s="328"/>
      <c r="I75" s="328"/>
      <c r="J75" s="328"/>
      <c r="K75" s="221"/>
    </row>
    <row r="76" spans="2:11" ht="17.25" customHeight="1">
      <c r="B76" s="220"/>
      <c r="C76" s="222" t="s">
        <v>1685</v>
      </c>
      <c r="D76" s="222"/>
      <c r="E76" s="222"/>
      <c r="F76" s="222" t="s">
        <v>1686</v>
      </c>
      <c r="G76" s="223"/>
      <c r="H76" s="222" t="s">
        <v>54</v>
      </c>
      <c r="I76" s="222" t="s">
        <v>57</v>
      </c>
      <c r="J76" s="222" t="s">
        <v>1687</v>
      </c>
      <c r="K76" s="221"/>
    </row>
    <row r="77" spans="2:11" ht="17.25" customHeight="1">
      <c r="B77" s="220"/>
      <c r="C77" s="224" t="s">
        <v>1688</v>
      </c>
      <c r="D77" s="224"/>
      <c r="E77" s="224"/>
      <c r="F77" s="225" t="s">
        <v>1689</v>
      </c>
      <c r="G77" s="226"/>
      <c r="H77" s="224"/>
      <c r="I77" s="224"/>
      <c r="J77" s="224" t="s">
        <v>1690</v>
      </c>
      <c r="K77" s="221"/>
    </row>
    <row r="78" spans="2:11" ht="5.25" customHeight="1">
      <c r="B78" s="220"/>
      <c r="C78" s="227"/>
      <c r="D78" s="227"/>
      <c r="E78" s="227"/>
      <c r="F78" s="227"/>
      <c r="G78" s="228"/>
      <c r="H78" s="227"/>
      <c r="I78" s="227"/>
      <c r="J78" s="227"/>
      <c r="K78" s="221"/>
    </row>
    <row r="79" spans="2:11" ht="15" customHeight="1">
      <c r="B79" s="220"/>
      <c r="C79" s="209" t="s">
        <v>53</v>
      </c>
      <c r="D79" s="227"/>
      <c r="E79" s="227"/>
      <c r="F79" s="229" t="s">
        <v>1691</v>
      </c>
      <c r="G79" s="228"/>
      <c r="H79" s="209" t="s">
        <v>1692</v>
      </c>
      <c r="I79" s="209" t="s">
        <v>1693</v>
      </c>
      <c r="J79" s="209">
        <v>20</v>
      </c>
      <c r="K79" s="221"/>
    </row>
    <row r="80" spans="2:11" ht="15" customHeight="1">
      <c r="B80" s="220"/>
      <c r="C80" s="209" t="s">
        <v>1694</v>
      </c>
      <c r="D80" s="209"/>
      <c r="E80" s="209"/>
      <c r="F80" s="229" t="s">
        <v>1691</v>
      </c>
      <c r="G80" s="228"/>
      <c r="H80" s="209" t="s">
        <v>1695</v>
      </c>
      <c r="I80" s="209" t="s">
        <v>1693</v>
      </c>
      <c r="J80" s="209">
        <v>120</v>
      </c>
      <c r="K80" s="221"/>
    </row>
    <row r="81" spans="2:11" ht="15" customHeight="1">
      <c r="B81" s="230"/>
      <c r="C81" s="209" t="s">
        <v>1696</v>
      </c>
      <c r="D81" s="209"/>
      <c r="E81" s="209"/>
      <c r="F81" s="229" t="s">
        <v>1697</v>
      </c>
      <c r="G81" s="228"/>
      <c r="H81" s="209" t="s">
        <v>1698</v>
      </c>
      <c r="I81" s="209" t="s">
        <v>1693</v>
      </c>
      <c r="J81" s="209">
        <v>50</v>
      </c>
      <c r="K81" s="221"/>
    </row>
    <row r="82" spans="2:11" ht="15" customHeight="1">
      <c r="B82" s="230"/>
      <c r="C82" s="209" t="s">
        <v>1699</v>
      </c>
      <c r="D82" s="209"/>
      <c r="E82" s="209"/>
      <c r="F82" s="229" t="s">
        <v>1691</v>
      </c>
      <c r="G82" s="228"/>
      <c r="H82" s="209" t="s">
        <v>1700</v>
      </c>
      <c r="I82" s="209" t="s">
        <v>1701</v>
      </c>
      <c r="J82" s="209"/>
      <c r="K82" s="221"/>
    </row>
    <row r="83" spans="2:11" ht="15" customHeight="1">
      <c r="B83" s="230"/>
      <c r="C83" s="231" t="s">
        <v>1702</v>
      </c>
      <c r="D83" s="231"/>
      <c r="E83" s="231"/>
      <c r="F83" s="232" t="s">
        <v>1697</v>
      </c>
      <c r="G83" s="231"/>
      <c r="H83" s="231" t="s">
        <v>1703</v>
      </c>
      <c r="I83" s="231" t="s">
        <v>1693</v>
      </c>
      <c r="J83" s="231">
        <v>15</v>
      </c>
      <c r="K83" s="221"/>
    </row>
    <row r="84" spans="2:11" ht="15" customHeight="1">
      <c r="B84" s="230"/>
      <c r="C84" s="231" t="s">
        <v>1704</v>
      </c>
      <c r="D84" s="231"/>
      <c r="E84" s="231"/>
      <c r="F84" s="232" t="s">
        <v>1697</v>
      </c>
      <c r="G84" s="231"/>
      <c r="H84" s="231" t="s">
        <v>1705</v>
      </c>
      <c r="I84" s="231" t="s">
        <v>1693</v>
      </c>
      <c r="J84" s="231">
        <v>15</v>
      </c>
      <c r="K84" s="221"/>
    </row>
    <row r="85" spans="2:11" ht="15" customHeight="1">
      <c r="B85" s="230"/>
      <c r="C85" s="231" t="s">
        <v>1706</v>
      </c>
      <c r="D85" s="231"/>
      <c r="E85" s="231"/>
      <c r="F85" s="232" t="s">
        <v>1697</v>
      </c>
      <c r="G85" s="231"/>
      <c r="H85" s="231" t="s">
        <v>1707</v>
      </c>
      <c r="I85" s="231" t="s">
        <v>1693</v>
      </c>
      <c r="J85" s="231">
        <v>20</v>
      </c>
      <c r="K85" s="221"/>
    </row>
    <row r="86" spans="2:11" ht="15" customHeight="1">
      <c r="B86" s="230"/>
      <c r="C86" s="231" t="s">
        <v>1708</v>
      </c>
      <c r="D86" s="231"/>
      <c r="E86" s="231"/>
      <c r="F86" s="232" t="s">
        <v>1697</v>
      </c>
      <c r="G86" s="231"/>
      <c r="H86" s="231" t="s">
        <v>1709</v>
      </c>
      <c r="I86" s="231" t="s">
        <v>1693</v>
      </c>
      <c r="J86" s="231">
        <v>20</v>
      </c>
      <c r="K86" s="221"/>
    </row>
    <row r="87" spans="2:11" ht="15" customHeight="1">
      <c r="B87" s="230"/>
      <c r="C87" s="209" t="s">
        <v>1710</v>
      </c>
      <c r="D87" s="209"/>
      <c r="E87" s="209"/>
      <c r="F87" s="229" t="s">
        <v>1697</v>
      </c>
      <c r="G87" s="228"/>
      <c r="H87" s="209" t="s">
        <v>1711</v>
      </c>
      <c r="I87" s="209" t="s">
        <v>1693</v>
      </c>
      <c r="J87" s="209">
        <v>50</v>
      </c>
      <c r="K87" s="221"/>
    </row>
    <row r="88" spans="2:11" ht="15" customHeight="1">
      <c r="B88" s="230"/>
      <c r="C88" s="209" t="s">
        <v>1712</v>
      </c>
      <c r="D88" s="209"/>
      <c r="E88" s="209"/>
      <c r="F88" s="229" t="s">
        <v>1697</v>
      </c>
      <c r="G88" s="228"/>
      <c r="H88" s="209" t="s">
        <v>1713</v>
      </c>
      <c r="I88" s="209" t="s">
        <v>1693</v>
      </c>
      <c r="J88" s="209">
        <v>20</v>
      </c>
      <c r="K88" s="221"/>
    </row>
    <row r="89" spans="2:11" ht="15" customHeight="1">
      <c r="B89" s="230"/>
      <c r="C89" s="209" t="s">
        <v>1714</v>
      </c>
      <c r="D89" s="209"/>
      <c r="E89" s="209"/>
      <c r="F89" s="229" t="s">
        <v>1697</v>
      </c>
      <c r="G89" s="228"/>
      <c r="H89" s="209" t="s">
        <v>1715</v>
      </c>
      <c r="I89" s="209" t="s">
        <v>1693</v>
      </c>
      <c r="J89" s="209">
        <v>20</v>
      </c>
      <c r="K89" s="221"/>
    </row>
    <row r="90" spans="2:11" ht="15" customHeight="1">
      <c r="B90" s="230"/>
      <c r="C90" s="209" t="s">
        <v>1716</v>
      </c>
      <c r="D90" s="209"/>
      <c r="E90" s="209"/>
      <c r="F90" s="229" t="s">
        <v>1697</v>
      </c>
      <c r="G90" s="228"/>
      <c r="H90" s="209" t="s">
        <v>1717</v>
      </c>
      <c r="I90" s="209" t="s">
        <v>1693</v>
      </c>
      <c r="J90" s="209">
        <v>50</v>
      </c>
      <c r="K90" s="221"/>
    </row>
    <row r="91" spans="2:11" ht="15" customHeight="1">
      <c r="B91" s="230"/>
      <c r="C91" s="209" t="s">
        <v>1718</v>
      </c>
      <c r="D91" s="209"/>
      <c r="E91" s="209"/>
      <c r="F91" s="229" t="s">
        <v>1697</v>
      </c>
      <c r="G91" s="228"/>
      <c r="H91" s="209" t="s">
        <v>1718</v>
      </c>
      <c r="I91" s="209" t="s">
        <v>1693</v>
      </c>
      <c r="J91" s="209">
        <v>50</v>
      </c>
      <c r="K91" s="221"/>
    </row>
    <row r="92" spans="2:11" ht="15" customHeight="1">
      <c r="B92" s="230"/>
      <c r="C92" s="209" t="s">
        <v>1719</v>
      </c>
      <c r="D92" s="209"/>
      <c r="E92" s="209"/>
      <c r="F92" s="229" t="s">
        <v>1697</v>
      </c>
      <c r="G92" s="228"/>
      <c r="H92" s="209" t="s">
        <v>1720</v>
      </c>
      <c r="I92" s="209" t="s">
        <v>1693</v>
      </c>
      <c r="J92" s="209">
        <v>255</v>
      </c>
      <c r="K92" s="221"/>
    </row>
    <row r="93" spans="2:11" ht="15" customHeight="1">
      <c r="B93" s="230"/>
      <c r="C93" s="209" t="s">
        <v>1721</v>
      </c>
      <c r="D93" s="209"/>
      <c r="E93" s="209"/>
      <c r="F93" s="229" t="s">
        <v>1691</v>
      </c>
      <c r="G93" s="228"/>
      <c r="H93" s="209" t="s">
        <v>1722</v>
      </c>
      <c r="I93" s="209" t="s">
        <v>1723</v>
      </c>
      <c r="J93" s="209"/>
      <c r="K93" s="221"/>
    </row>
    <row r="94" spans="2:11" ht="15" customHeight="1">
      <c r="B94" s="230"/>
      <c r="C94" s="209" t="s">
        <v>1724</v>
      </c>
      <c r="D94" s="209"/>
      <c r="E94" s="209"/>
      <c r="F94" s="229" t="s">
        <v>1691</v>
      </c>
      <c r="G94" s="228"/>
      <c r="H94" s="209" t="s">
        <v>1725</v>
      </c>
      <c r="I94" s="209" t="s">
        <v>1726</v>
      </c>
      <c r="J94" s="209"/>
      <c r="K94" s="221"/>
    </row>
    <row r="95" spans="2:11" ht="15" customHeight="1">
      <c r="B95" s="230"/>
      <c r="C95" s="209" t="s">
        <v>1727</v>
      </c>
      <c r="D95" s="209"/>
      <c r="E95" s="209"/>
      <c r="F95" s="229" t="s">
        <v>1691</v>
      </c>
      <c r="G95" s="228"/>
      <c r="H95" s="209" t="s">
        <v>1727</v>
      </c>
      <c r="I95" s="209" t="s">
        <v>1726</v>
      </c>
      <c r="J95" s="209"/>
      <c r="K95" s="221"/>
    </row>
    <row r="96" spans="2:11" ht="15" customHeight="1">
      <c r="B96" s="230"/>
      <c r="C96" s="209" t="s">
        <v>38</v>
      </c>
      <c r="D96" s="209"/>
      <c r="E96" s="209"/>
      <c r="F96" s="229" t="s">
        <v>1691</v>
      </c>
      <c r="G96" s="228"/>
      <c r="H96" s="209" t="s">
        <v>1728</v>
      </c>
      <c r="I96" s="209" t="s">
        <v>1726</v>
      </c>
      <c r="J96" s="209"/>
      <c r="K96" s="221"/>
    </row>
    <row r="97" spans="2:11" ht="15" customHeight="1">
      <c r="B97" s="230"/>
      <c r="C97" s="209" t="s">
        <v>48</v>
      </c>
      <c r="D97" s="209"/>
      <c r="E97" s="209"/>
      <c r="F97" s="229" t="s">
        <v>1691</v>
      </c>
      <c r="G97" s="228"/>
      <c r="H97" s="209" t="s">
        <v>1729</v>
      </c>
      <c r="I97" s="209" t="s">
        <v>1726</v>
      </c>
      <c r="J97" s="209"/>
      <c r="K97" s="221"/>
    </row>
    <row r="98" spans="2:11" ht="15" customHeight="1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pans="2:11" ht="18.7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pans="2:11" ht="18.75" customHeight="1">
      <c r="B100" s="216"/>
      <c r="C100" s="216"/>
      <c r="D100" s="216"/>
      <c r="E100" s="216"/>
      <c r="F100" s="216"/>
      <c r="G100" s="216"/>
      <c r="H100" s="216"/>
      <c r="I100" s="216"/>
      <c r="J100" s="216"/>
      <c r="K100" s="216"/>
    </row>
    <row r="101" spans="2:11" ht="7.5" customHeight="1">
      <c r="B101" s="217"/>
      <c r="C101" s="218"/>
      <c r="D101" s="218"/>
      <c r="E101" s="218"/>
      <c r="F101" s="218"/>
      <c r="G101" s="218"/>
      <c r="H101" s="218"/>
      <c r="I101" s="218"/>
      <c r="J101" s="218"/>
      <c r="K101" s="219"/>
    </row>
    <row r="102" spans="2:11" ht="45" customHeight="1">
      <c r="B102" s="220"/>
      <c r="C102" s="328" t="s">
        <v>1730</v>
      </c>
      <c r="D102" s="328"/>
      <c r="E102" s="328"/>
      <c r="F102" s="328"/>
      <c r="G102" s="328"/>
      <c r="H102" s="328"/>
      <c r="I102" s="328"/>
      <c r="J102" s="328"/>
      <c r="K102" s="221"/>
    </row>
    <row r="103" spans="2:11" ht="17.25" customHeight="1">
      <c r="B103" s="220"/>
      <c r="C103" s="222" t="s">
        <v>1685</v>
      </c>
      <c r="D103" s="222"/>
      <c r="E103" s="222"/>
      <c r="F103" s="222" t="s">
        <v>1686</v>
      </c>
      <c r="G103" s="223"/>
      <c r="H103" s="222" t="s">
        <v>54</v>
      </c>
      <c r="I103" s="222" t="s">
        <v>57</v>
      </c>
      <c r="J103" s="222" t="s">
        <v>1687</v>
      </c>
      <c r="K103" s="221"/>
    </row>
    <row r="104" spans="2:11" ht="17.25" customHeight="1">
      <c r="B104" s="220"/>
      <c r="C104" s="224" t="s">
        <v>1688</v>
      </c>
      <c r="D104" s="224"/>
      <c r="E104" s="224"/>
      <c r="F104" s="225" t="s">
        <v>1689</v>
      </c>
      <c r="G104" s="226"/>
      <c r="H104" s="224"/>
      <c r="I104" s="224"/>
      <c r="J104" s="224" t="s">
        <v>1690</v>
      </c>
      <c r="K104" s="221"/>
    </row>
    <row r="105" spans="2:11" ht="5.25" customHeight="1">
      <c r="B105" s="220"/>
      <c r="C105" s="222"/>
      <c r="D105" s="222"/>
      <c r="E105" s="222"/>
      <c r="F105" s="222"/>
      <c r="G105" s="238"/>
      <c r="H105" s="222"/>
      <c r="I105" s="222"/>
      <c r="J105" s="222"/>
      <c r="K105" s="221"/>
    </row>
    <row r="106" spans="2:11" ht="15" customHeight="1">
      <c r="B106" s="220"/>
      <c r="C106" s="209" t="s">
        <v>53</v>
      </c>
      <c r="D106" s="227"/>
      <c r="E106" s="227"/>
      <c r="F106" s="229" t="s">
        <v>1691</v>
      </c>
      <c r="G106" s="238"/>
      <c r="H106" s="209" t="s">
        <v>1731</v>
      </c>
      <c r="I106" s="209" t="s">
        <v>1693</v>
      </c>
      <c r="J106" s="209">
        <v>20</v>
      </c>
      <c r="K106" s="221"/>
    </row>
    <row r="107" spans="2:11" ht="15" customHeight="1">
      <c r="B107" s="220"/>
      <c r="C107" s="209" t="s">
        <v>1694</v>
      </c>
      <c r="D107" s="209"/>
      <c r="E107" s="209"/>
      <c r="F107" s="229" t="s">
        <v>1691</v>
      </c>
      <c r="G107" s="209"/>
      <c r="H107" s="209" t="s">
        <v>1731</v>
      </c>
      <c r="I107" s="209" t="s">
        <v>1693</v>
      </c>
      <c r="J107" s="209">
        <v>120</v>
      </c>
      <c r="K107" s="221"/>
    </row>
    <row r="108" spans="2:11" ht="15" customHeight="1">
      <c r="B108" s="230"/>
      <c r="C108" s="209" t="s">
        <v>1696</v>
      </c>
      <c r="D108" s="209"/>
      <c r="E108" s="209"/>
      <c r="F108" s="229" t="s">
        <v>1697</v>
      </c>
      <c r="G108" s="209"/>
      <c r="H108" s="209" t="s">
        <v>1731</v>
      </c>
      <c r="I108" s="209" t="s">
        <v>1693</v>
      </c>
      <c r="J108" s="209">
        <v>50</v>
      </c>
      <c r="K108" s="221"/>
    </row>
    <row r="109" spans="2:11" ht="15" customHeight="1">
      <c r="B109" s="230"/>
      <c r="C109" s="209" t="s">
        <v>1699</v>
      </c>
      <c r="D109" s="209"/>
      <c r="E109" s="209"/>
      <c r="F109" s="229" t="s">
        <v>1691</v>
      </c>
      <c r="G109" s="209"/>
      <c r="H109" s="209" t="s">
        <v>1731</v>
      </c>
      <c r="I109" s="209" t="s">
        <v>1701</v>
      </c>
      <c r="J109" s="209"/>
      <c r="K109" s="221"/>
    </row>
    <row r="110" spans="2:11" ht="15" customHeight="1">
      <c r="B110" s="230"/>
      <c r="C110" s="209" t="s">
        <v>1710</v>
      </c>
      <c r="D110" s="209"/>
      <c r="E110" s="209"/>
      <c r="F110" s="229" t="s">
        <v>1697</v>
      </c>
      <c r="G110" s="209"/>
      <c r="H110" s="209" t="s">
        <v>1731</v>
      </c>
      <c r="I110" s="209" t="s">
        <v>1693</v>
      </c>
      <c r="J110" s="209">
        <v>50</v>
      </c>
      <c r="K110" s="221"/>
    </row>
    <row r="111" spans="2:11" ht="15" customHeight="1">
      <c r="B111" s="230"/>
      <c r="C111" s="209" t="s">
        <v>1718</v>
      </c>
      <c r="D111" s="209"/>
      <c r="E111" s="209"/>
      <c r="F111" s="229" t="s">
        <v>1697</v>
      </c>
      <c r="G111" s="209"/>
      <c r="H111" s="209" t="s">
        <v>1731</v>
      </c>
      <c r="I111" s="209" t="s">
        <v>1693</v>
      </c>
      <c r="J111" s="209">
        <v>50</v>
      </c>
      <c r="K111" s="221"/>
    </row>
    <row r="112" spans="2:11" ht="15" customHeight="1">
      <c r="B112" s="230"/>
      <c r="C112" s="209" t="s">
        <v>1716</v>
      </c>
      <c r="D112" s="209"/>
      <c r="E112" s="209"/>
      <c r="F112" s="229" t="s">
        <v>1697</v>
      </c>
      <c r="G112" s="209"/>
      <c r="H112" s="209" t="s">
        <v>1731</v>
      </c>
      <c r="I112" s="209" t="s">
        <v>1693</v>
      </c>
      <c r="J112" s="209">
        <v>50</v>
      </c>
      <c r="K112" s="221"/>
    </row>
    <row r="113" spans="2:11" ht="15" customHeight="1">
      <c r="B113" s="230"/>
      <c r="C113" s="209" t="s">
        <v>53</v>
      </c>
      <c r="D113" s="209"/>
      <c r="E113" s="209"/>
      <c r="F113" s="229" t="s">
        <v>1691</v>
      </c>
      <c r="G113" s="209"/>
      <c r="H113" s="209" t="s">
        <v>1732</v>
      </c>
      <c r="I113" s="209" t="s">
        <v>1693</v>
      </c>
      <c r="J113" s="209">
        <v>20</v>
      </c>
      <c r="K113" s="221"/>
    </row>
    <row r="114" spans="2:11" ht="15" customHeight="1">
      <c r="B114" s="230"/>
      <c r="C114" s="209" t="s">
        <v>1733</v>
      </c>
      <c r="D114" s="209"/>
      <c r="E114" s="209"/>
      <c r="F114" s="229" t="s">
        <v>1691</v>
      </c>
      <c r="G114" s="209"/>
      <c r="H114" s="209" t="s">
        <v>1734</v>
      </c>
      <c r="I114" s="209" t="s">
        <v>1693</v>
      </c>
      <c r="J114" s="209">
        <v>120</v>
      </c>
      <c r="K114" s="221"/>
    </row>
    <row r="115" spans="2:11" ht="15" customHeight="1">
      <c r="B115" s="230"/>
      <c r="C115" s="209" t="s">
        <v>38</v>
      </c>
      <c r="D115" s="209"/>
      <c r="E115" s="209"/>
      <c r="F115" s="229" t="s">
        <v>1691</v>
      </c>
      <c r="G115" s="209"/>
      <c r="H115" s="209" t="s">
        <v>1735</v>
      </c>
      <c r="I115" s="209" t="s">
        <v>1726</v>
      </c>
      <c r="J115" s="209"/>
      <c r="K115" s="221"/>
    </row>
    <row r="116" spans="2:11" ht="15" customHeight="1">
      <c r="B116" s="230"/>
      <c r="C116" s="209" t="s">
        <v>48</v>
      </c>
      <c r="D116" s="209"/>
      <c r="E116" s="209"/>
      <c r="F116" s="229" t="s">
        <v>1691</v>
      </c>
      <c r="G116" s="209"/>
      <c r="H116" s="209" t="s">
        <v>1736</v>
      </c>
      <c r="I116" s="209" t="s">
        <v>1726</v>
      </c>
      <c r="J116" s="209"/>
      <c r="K116" s="221"/>
    </row>
    <row r="117" spans="2:11" ht="15" customHeight="1">
      <c r="B117" s="230"/>
      <c r="C117" s="209" t="s">
        <v>57</v>
      </c>
      <c r="D117" s="209"/>
      <c r="E117" s="209"/>
      <c r="F117" s="229" t="s">
        <v>1691</v>
      </c>
      <c r="G117" s="209"/>
      <c r="H117" s="209" t="s">
        <v>1737</v>
      </c>
      <c r="I117" s="209" t="s">
        <v>1738</v>
      </c>
      <c r="J117" s="209"/>
      <c r="K117" s="221"/>
    </row>
    <row r="118" spans="2:11" ht="15" customHeight="1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pans="2:11" ht="18.75" customHeight="1">
      <c r="B119" s="240"/>
      <c r="C119" s="206"/>
      <c r="D119" s="206"/>
      <c r="E119" s="206"/>
      <c r="F119" s="241"/>
      <c r="G119" s="206"/>
      <c r="H119" s="206"/>
      <c r="I119" s="206"/>
      <c r="J119" s="206"/>
      <c r="K119" s="240"/>
    </row>
    <row r="120" spans="2:11" ht="18.75" customHeight="1">
      <c r="B120" s="216"/>
      <c r="C120" s="216"/>
      <c r="D120" s="216"/>
      <c r="E120" s="216"/>
      <c r="F120" s="216"/>
      <c r="G120" s="216"/>
      <c r="H120" s="216"/>
      <c r="I120" s="216"/>
      <c r="J120" s="216"/>
      <c r="K120" s="216"/>
    </row>
    <row r="121" spans="2:1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ht="45" customHeight="1">
      <c r="B122" s="245"/>
      <c r="C122" s="326" t="s">
        <v>1739</v>
      </c>
      <c r="D122" s="326"/>
      <c r="E122" s="326"/>
      <c r="F122" s="326"/>
      <c r="G122" s="326"/>
      <c r="H122" s="326"/>
      <c r="I122" s="326"/>
      <c r="J122" s="326"/>
      <c r="K122" s="246"/>
    </row>
    <row r="123" spans="2:11" ht="17.25" customHeight="1">
      <c r="B123" s="247"/>
      <c r="C123" s="222" t="s">
        <v>1685</v>
      </c>
      <c r="D123" s="222"/>
      <c r="E123" s="222"/>
      <c r="F123" s="222" t="s">
        <v>1686</v>
      </c>
      <c r="G123" s="223"/>
      <c r="H123" s="222" t="s">
        <v>54</v>
      </c>
      <c r="I123" s="222" t="s">
        <v>57</v>
      </c>
      <c r="J123" s="222" t="s">
        <v>1687</v>
      </c>
      <c r="K123" s="248"/>
    </row>
    <row r="124" spans="2:11" ht="17.25" customHeight="1">
      <c r="B124" s="247"/>
      <c r="C124" s="224" t="s">
        <v>1688</v>
      </c>
      <c r="D124" s="224"/>
      <c r="E124" s="224"/>
      <c r="F124" s="225" t="s">
        <v>1689</v>
      </c>
      <c r="G124" s="226"/>
      <c r="H124" s="224"/>
      <c r="I124" s="224"/>
      <c r="J124" s="224" t="s">
        <v>1690</v>
      </c>
      <c r="K124" s="248"/>
    </row>
    <row r="125" spans="2:11" ht="5.25" customHeight="1">
      <c r="B125" s="249"/>
      <c r="C125" s="227"/>
      <c r="D125" s="227"/>
      <c r="E125" s="227"/>
      <c r="F125" s="227"/>
      <c r="G125" s="209"/>
      <c r="H125" s="227"/>
      <c r="I125" s="227"/>
      <c r="J125" s="227"/>
      <c r="K125" s="250"/>
    </row>
    <row r="126" spans="2:11" ht="15" customHeight="1">
      <c r="B126" s="249"/>
      <c r="C126" s="209" t="s">
        <v>1694</v>
      </c>
      <c r="D126" s="227"/>
      <c r="E126" s="227"/>
      <c r="F126" s="229" t="s">
        <v>1691</v>
      </c>
      <c r="G126" s="209"/>
      <c r="H126" s="209" t="s">
        <v>1731</v>
      </c>
      <c r="I126" s="209" t="s">
        <v>1693</v>
      </c>
      <c r="J126" s="209">
        <v>120</v>
      </c>
      <c r="K126" s="251"/>
    </row>
    <row r="127" spans="2:11" ht="15" customHeight="1">
      <c r="B127" s="249"/>
      <c r="C127" s="209" t="s">
        <v>1740</v>
      </c>
      <c r="D127" s="209"/>
      <c r="E127" s="209"/>
      <c r="F127" s="229" t="s">
        <v>1691</v>
      </c>
      <c r="G127" s="209"/>
      <c r="H127" s="209" t="s">
        <v>1741</v>
      </c>
      <c r="I127" s="209" t="s">
        <v>1693</v>
      </c>
      <c r="J127" s="209" t="s">
        <v>1742</v>
      </c>
      <c r="K127" s="251"/>
    </row>
    <row r="128" spans="2:11" ht="15" customHeight="1">
      <c r="B128" s="249"/>
      <c r="C128" s="209" t="s">
        <v>1639</v>
      </c>
      <c r="D128" s="209"/>
      <c r="E128" s="209"/>
      <c r="F128" s="229" t="s">
        <v>1691</v>
      </c>
      <c r="G128" s="209"/>
      <c r="H128" s="209" t="s">
        <v>1743</v>
      </c>
      <c r="I128" s="209" t="s">
        <v>1693</v>
      </c>
      <c r="J128" s="209" t="s">
        <v>1742</v>
      </c>
      <c r="K128" s="251"/>
    </row>
    <row r="129" spans="2:11" ht="15" customHeight="1">
      <c r="B129" s="249"/>
      <c r="C129" s="209" t="s">
        <v>1702</v>
      </c>
      <c r="D129" s="209"/>
      <c r="E129" s="209"/>
      <c r="F129" s="229" t="s">
        <v>1697</v>
      </c>
      <c r="G129" s="209"/>
      <c r="H129" s="209" t="s">
        <v>1703</v>
      </c>
      <c r="I129" s="209" t="s">
        <v>1693</v>
      </c>
      <c r="J129" s="209">
        <v>15</v>
      </c>
      <c r="K129" s="251"/>
    </row>
    <row r="130" spans="2:11" ht="15" customHeight="1">
      <c r="B130" s="249"/>
      <c r="C130" s="231" t="s">
        <v>1704</v>
      </c>
      <c r="D130" s="231"/>
      <c r="E130" s="231"/>
      <c r="F130" s="232" t="s">
        <v>1697</v>
      </c>
      <c r="G130" s="231"/>
      <c r="H130" s="231" t="s">
        <v>1705</v>
      </c>
      <c r="I130" s="231" t="s">
        <v>1693</v>
      </c>
      <c r="J130" s="231">
        <v>15</v>
      </c>
      <c r="K130" s="251"/>
    </row>
    <row r="131" spans="2:11" ht="15" customHeight="1">
      <c r="B131" s="249"/>
      <c r="C131" s="231" t="s">
        <v>1706</v>
      </c>
      <c r="D131" s="231"/>
      <c r="E131" s="231"/>
      <c r="F131" s="232" t="s">
        <v>1697</v>
      </c>
      <c r="G131" s="231"/>
      <c r="H131" s="231" t="s">
        <v>1707</v>
      </c>
      <c r="I131" s="231" t="s">
        <v>1693</v>
      </c>
      <c r="J131" s="231">
        <v>20</v>
      </c>
      <c r="K131" s="251"/>
    </row>
    <row r="132" spans="2:11" ht="15" customHeight="1">
      <c r="B132" s="249"/>
      <c r="C132" s="231" t="s">
        <v>1708</v>
      </c>
      <c r="D132" s="231"/>
      <c r="E132" s="231"/>
      <c r="F132" s="232" t="s">
        <v>1697</v>
      </c>
      <c r="G132" s="231"/>
      <c r="H132" s="231" t="s">
        <v>1709</v>
      </c>
      <c r="I132" s="231" t="s">
        <v>1693</v>
      </c>
      <c r="J132" s="231">
        <v>20</v>
      </c>
      <c r="K132" s="251"/>
    </row>
    <row r="133" spans="2:11" ht="15" customHeight="1">
      <c r="B133" s="249"/>
      <c r="C133" s="209" t="s">
        <v>1696</v>
      </c>
      <c r="D133" s="209"/>
      <c r="E133" s="209"/>
      <c r="F133" s="229" t="s">
        <v>1697</v>
      </c>
      <c r="G133" s="209"/>
      <c r="H133" s="209" t="s">
        <v>1731</v>
      </c>
      <c r="I133" s="209" t="s">
        <v>1693</v>
      </c>
      <c r="J133" s="209">
        <v>50</v>
      </c>
      <c r="K133" s="251"/>
    </row>
    <row r="134" spans="2:11" ht="15" customHeight="1">
      <c r="B134" s="249"/>
      <c r="C134" s="209" t="s">
        <v>1710</v>
      </c>
      <c r="D134" s="209"/>
      <c r="E134" s="209"/>
      <c r="F134" s="229" t="s">
        <v>1697</v>
      </c>
      <c r="G134" s="209"/>
      <c r="H134" s="209" t="s">
        <v>1731</v>
      </c>
      <c r="I134" s="209" t="s">
        <v>1693</v>
      </c>
      <c r="J134" s="209">
        <v>50</v>
      </c>
      <c r="K134" s="251"/>
    </row>
    <row r="135" spans="2:11" ht="15" customHeight="1">
      <c r="B135" s="249"/>
      <c r="C135" s="209" t="s">
        <v>1716</v>
      </c>
      <c r="D135" s="209"/>
      <c r="E135" s="209"/>
      <c r="F135" s="229" t="s">
        <v>1697</v>
      </c>
      <c r="G135" s="209"/>
      <c r="H135" s="209" t="s">
        <v>1731</v>
      </c>
      <c r="I135" s="209" t="s">
        <v>1693</v>
      </c>
      <c r="J135" s="209">
        <v>50</v>
      </c>
      <c r="K135" s="251"/>
    </row>
    <row r="136" spans="2:11" ht="15" customHeight="1">
      <c r="B136" s="249"/>
      <c r="C136" s="209" t="s">
        <v>1718</v>
      </c>
      <c r="D136" s="209"/>
      <c r="E136" s="209"/>
      <c r="F136" s="229" t="s">
        <v>1697</v>
      </c>
      <c r="G136" s="209"/>
      <c r="H136" s="209" t="s">
        <v>1731</v>
      </c>
      <c r="I136" s="209" t="s">
        <v>1693</v>
      </c>
      <c r="J136" s="209">
        <v>50</v>
      </c>
      <c r="K136" s="251"/>
    </row>
    <row r="137" spans="2:11" ht="15" customHeight="1">
      <c r="B137" s="249"/>
      <c r="C137" s="209" t="s">
        <v>1719</v>
      </c>
      <c r="D137" s="209"/>
      <c r="E137" s="209"/>
      <c r="F137" s="229" t="s">
        <v>1697</v>
      </c>
      <c r="G137" s="209"/>
      <c r="H137" s="209" t="s">
        <v>1744</v>
      </c>
      <c r="I137" s="209" t="s">
        <v>1693</v>
      </c>
      <c r="J137" s="209">
        <v>255</v>
      </c>
      <c r="K137" s="251"/>
    </row>
    <row r="138" spans="2:11" ht="15" customHeight="1">
      <c r="B138" s="249"/>
      <c r="C138" s="209" t="s">
        <v>1721</v>
      </c>
      <c r="D138" s="209"/>
      <c r="E138" s="209"/>
      <c r="F138" s="229" t="s">
        <v>1691</v>
      </c>
      <c r="G138" s="209"/>
      <c r="H138" s="209" t="s">
        <v>1745</v>
      </c>
      <c r="I138" s="209" t="s">
        <v>1723</v>
      </c>
      <c r="J138" s="209"/>
      <c r="K138" s="251"/>
    </row>
    <row r="139" spans="2:11" ht="15" customHeight="1">
      <c r="B139" s="249"/>
      <c r="C139" s="209" t="s">
        <v>1724</v>
      </c>
      <c r="D139" s="209"/>
      <c r="E139" s="209"/>
      <c r="F139" s="229" t="s">
        <v>1691</v>
      </c>
      <c r="G139" s="209"/>
      <c r="H139" s="209" t="s">
        <v>1746</v>
      </c>
      <c r="I139" s="209" t="s">
        <v>1726</v>
      </c>
      <c r="J139" s="209"/>
      <c r="K139" s="251"/>
    </row>
    <row r="140" spans="2:11" ht="15" customHeight="1">
      <c r="B140" s="249"/>
      <c r="C140" s="209" t="s">
        <v>1727</v>
      </c>
      <c r="D140" s="209"/>
      <c r="E140" s="209"/>
      <c r="F140" s="229" t="s">
        <v>1691</v>
      </c>
      <c r="G140" s="209"/>
      <c r="H140" s="209" t="s">
        <v>1727</v>
      </c>
      <c r="I140" s="209" t="s">
        <v>1726</v>
      </c>
      <c r="J140" s="209"/>
      <c r="K140" s="251"/>
    </row>
    <row r="141" spans="2:11" ht="15" customHeight="1">
      <c r="B141" s="249"/>
      <c r="C141" s="209" t="s">
        <v>38</v>
      </c>
      <c r="D141" s="209"/>
      <c r="E141" s="209"/>
      <c r="F141" s="229" t="s">
        <v>1691</v>
      </c>
      <c r="G141" s="209"/>
      <c r="H141" s="209" t="s">
        <v>1747</v>
      </c>
      <c r="I141" s="209" t="s">
        <v>1726</v>
      </c>
      <c r="J141" s="209"/>
      <c r="K141" s="251"/>
    </row>
    <row r="142" spans="2:11" ht="15" customHeight="1">
      <c r="B142" s="249"/>
      <c r="C142" s="209" t="s">
        <v>1748</v>
      </c>
      <c r="D142" s="209"/>
      <c r="E142" s="209"/>
      <c r="F142" s="229" t="s">
        <v>1691</v>
      </c>
      <c r="G142" s="209"/>
      <c r="H142" s="209" t="s">
        <v>1749</v>
      </c>
      <c r="I142" s="209" t="s">
        <v>1726</v>
      </c>
      <c r="J142" s="209"/>
      <c r="K142" s="251"/>
    </row>
    <row r="143" spans="2:11" ht="15" customHeight="1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ht="18.75" customHeight="1">
      <c r="B144" s="206"/>
      <c r="C144" s="206"/>
      <c r="D144" s="206"/>
      <c r="E144" s="206"/>
      <c r="F144" s="241"/>
      <c r="G144" s="206"/>
      <c r="H144" s="206"/>
      <c r="I144" s="206"/>
      <c r="J144" s="206"/>
      <c r="K144" s="206"/>
    </row>
    <row r="145" spans="2:11" ht="18.75" customHeight="1">
      <c r="B145" s="216"/>
      <c r="C145" s="216"/>
      <c r="D145" s="216"/>
      <c r="E145" s="216"/>
      <c r="F145" s="216"/>
      <c r="G145" s="216"/>
      <c r="H145" s="216"/>
      <c r="I145" s="216"/>
      <c r="J145" s="216"/>
      <c r="K145" s="216"/>
    </row>
    <row r="146" spans="2:11" ht="7.5" customHeight="1">
      <c r="B146" s="217"/>
      <c r="C146" s="218"/>
      <c r="D146" s="218"/>
      <c r="E146" s="218"/>
      <c r="F146" s="218"/>
      <c r="G146" s="218"/>
      <c r="H146" s="218"/>
      <c r="I146" s="218"/>
      <c r="J146" s="218"/>
      <c r="K146" s="219"/>
    </row>
    <row r="147" spans="2:11" ht="45" customHeight="1">
      <c r="B147" s="220"/>
      <c r="C147" s="328" t="s">
        <v>1750</v>
      </c>
      <c r="D147" s="328"/>
      <c r="E147" s="328"/>
      <c r="F147" s="328"/>
      <c r="G147" s="328"/>
      <c r="H147" s="328"/>
      <c r="I147" s="328"/>
      <c r="J147" s="328"/>
      <c r="K147" s="221"/>
    </row>
    <row r="148" spans="2:11" ht="17.25" customHeight="1">
      <c r="B148" s="220"/>
      <c r="C148" s="222" t="s">
        <v>1685</v>
      </c>
      <c r="D148" s="222"/>
      <c r="E148" s="222"/>
      <c r="F148" s="222" t="s">
        <v>1686</v>
      </c>
      <c r="G148" s="223"/>
      <c r="H148" s="222" t="s">
        <v>54</v>
      </c>
      <c r="I148" s="222" t="s">
        <v>57</v>
      </c>
      <c r="J148" s="222" t="s">
        <v>1687</v>
      </c>
      <c r="K148" s="221"/>
    </row>
    <row r="149" spans="2:11" ht="17.25" customHeight="1">
      <c r="B149" s="220"/>
      <c r="C149" s="224" t="s">
        <v>1688</v>
      </c>
      <c r="D149" s="224"/>
      <c r="E149" s="224"/>
      <c r="F149" s="225" t="s">
        <v>1689</v>
      </c>
      <c r="G149" s="226"/>
      <c r="H149" s="224"/>
      <c r="I149" s="224"/>
      <c r="J149" s="224" t="s">
        <v>1690</v>
      </c>
      <c r="K149" s="221"/>
    </row>
    <row r="150" spans="2:11" ht="5.25" customHeight="1">
      <c r="B150" s="230"/>
      <c r="C150" s="227"/>
      <c r="D150" s="227"/>
      <c r="E150" s="227"/>
      <c r="F150" s="227"/>
      <c r="G150" s="228"/>
      <c r="H150" s="227"/>
      <c r="I150" s="227"/>
      <c r="J150" s="227"/>
      <c r="K150" s="251"/>
    </row>
    <row r="151" spans="2:11" ht="15" customHeight="1">
      <c r="B151" s="230"/>
      <c r="C151" s="255" t="s">
        <v>1694</v>
      </c>
      <c r="D151" s="209"/>
      <c r="E151" s="209"/>
      <c r="F151" s="256" t="s">
        <v>1691</v>
      </c>
      <c r="G151" s="209"/>
      <c r="H151" s="255" t="s">
        <v>1731</v>
      </c>
      <c r="I151" s="255" t="s">
        <v>1693</v>
      </c>
      <c r="J151" s="255">
        <v>120</v>
      </c>
      <c r="K151" s="251"/>
    </row>
    <row r="152" spans="2:11" ht="15" customHeight="1">
      <c r="B152" s="230"/>
      <c r="C152" s="255" t="s">
        <v>1740</v>
      </c>
      <c r="D152" s="209"/>
      <c r="E152" s="209"/>
      <c r="F152" s="256" t="s">
        <v>1691</v>
      </c>
      <c r="G152" s="209"/>
      <c r="H152" s="255" t="s">
        <v>1751</v>
      </c>
      <c r="I152" s="255" t="s">
        <v>1693</v>
      </c>
      <c r="J152" s="255" t="s">
        <v>1742</v>
      </c>
      <c r="K152" s="251"/>
    </row>
    <row r="153" spans="2:11" ht="15" customHeight="1">
      <c r="B153" s="230"/>
      <c r="C153" s="255" t="s">
        <v>1639</v>
      </c>
      <c r="D153" s="209"/>
      <c r="E153" s="209"/>
      <c r="F153" s="256" t="s">
        <v>1691</v>
      </c>
      <c r="G153" s="209"/>
      <c r="H153" s="255" t="s">
        <v>1752</v>
      </c>
      <c r="I153" s="255" t="s">
        <v>1693</v>
      </c>
      <c r="J153" s="255" t="s">
        <v>1742</v>
      </c>
      <c r="K153" s="251"/>
    </row>
    <row r="154" spans="2:11" ht="15" customHeight="1">
      <c r="B154" s="230"/>
      <c r="C154" s="255" t="s">
        <v>1696</v>
      </c>
      <c r="D154" s="209"/>
      <c r="E154" s="209"/>
      <c r="F154" s="256" t="s">
        <v>1697</v>
      </c>
      <c r="G154" s="209"/>
      <c r="H154" s="255" t="s">
        <v>1731</v>
      </c>
      <c r="I154" s="255" t="s">
        <v>1693</v>
      </c>
      <c r="J154" s="255">
        <v>50</v>
      </c>
      <c r="K154" s="251"/>
    </row>
    <row r="155" spans="2:11" ht="15" customHeight="1">
      <c r="B155" s="230"/>
      <c r="C155" s="255" t="s">
        <v>1699</v>
      </c>
      <c r="D155" s="209"/>
      <c r="E155" s="209"/>
      <c r="F155" s="256" t="s">
        <v>1691</v>
      </c>
      <c r="G155" s="209"/>
      <c r="H155" s="255" t="s">
        <v>1731</v>
      </c>
      <c r="I155" s="255" t="s">
        <v>1701</v>
      </c>
      <c r="J155" s="255"/>
      <c r="K155" s="251"/>
    </row>
    <row r="156" spans="2:11" ht="15" customHeight="1">
      <c r="B156" s="230"/>
      <c r="C156" s="255" t="s">
        <v>1710</v>
      </c>
      <c r="D156" s="209"/>
      <c r="E156" s="209"/>
      <c r="F156" s="256" t="s">
        <v>1697</v>
      </c>
      <c r="G156" s="209"/>
      <c r="H156" s="255" t="s">
        <v>1731</v>
      </c>
      <c r="I156" s="255" t="s">
        <v>1693</v>
      </c>
      <c r="J156" s="255">
        <v>50</v>
      </c>
      <c r="K156" s="251"/>
    </row>
    <row r="157" spans="2:11" ht="15" customHeight="1">
      <c r="B157" s="230"/>
      <c r="C157" s="255" t="s">
        <v>1718</v>
      </c>
      <c r="D157" s="209"/>
      <c r="E157" s="209"/>
      <c r="F157" s="256" t="s">
        <v>1697</v>
      </c>
      <c r="G157" s="209"/>
      <c r="H157" s="255" t="s">
        <v>1731</v>
      </c>
      <c r="I157" s="255" t="s">
        <v>1693</v>
      </c>
      <c r="J157" s="255">
        <v>50</v>
      </c>
      <c r="K157" s="251"/>
    </row>
    <row r="158" spans="2:11" ht="15" customHeight="1">
      <c r="B158" s="230"/>
      <c r="C158" s="255" t="s">
        <v>1716</v>
      </c>
      <c r="D158" s="209"/>
      <c r="E158" s="209"/>
      <c r="F158" s="256" t="s">
        <v>1697</v>
      </c>
      <c r="G158" s="209"/>
      <c r="H158" s="255" t="s">
        <v>1731</v>
      </c>
      <c r="I158" s="255" t="s">
        <v>1693</v>
      </c>
      <c r="J158" s="255">
        <v>50</v>
      </c>
      <c r="K158" s="251"/>
    </row>
    <row r="159" spans="2:11" ht="15" customHeight="1">
      <c r="B159" s="230"/>
      <c r="C159" s="255" t="s">
        <v>90</v>
      </c>
      <c r="D159" s="209"/>
      <c r="E159" s="209"/>
      <c r="F159" s="256" t="s">
        <v>1691</v>
      </c>
      <c r="G159" s="209"/>
      <c r="H159" s="255" t="s">
        <v>1753</v>
      </c>
      <c r="I159" s="255" t="s">
        <v>1693</v>
      </c>
      <c r="J159" s="255" t="s">
        <v>1754</v>
      </c>
      <c r="K159" s="251"/>
    </row>
    <row r="160" spans="2:11" ht="15" customHeight="1">
      <c r="B160" s="230"/>
      <c r="C160" s="255" t="s">
        <v>1755</v>
      </c>
      <c r="D160" s="209"/>
      <c r="E160" s="209"/>
      <c r="F160" s="256" t="s">
        <v>1691</v>
      </c>
      <c r="G160" s="209"/>
      <c r="H160" s="255" t="s">
        <v>1756</v>
      </c>
      <c r="I160" s="255" t="s">
        <v>1726</v>
      </c>
      <c r="J160" s="255"/>
      <c r="K160" s="251"/>
    </row>
    <row r="161" spans="2:11" ht="15" customHeight="1">
      <c r="B161" s="257"/>
      <c r="C161" s="239"/>
      <c r="D161" s="239"/>
      <c r="E161" s="239"/>
      <c r="F161" s="239"/>
      <c r="G161" s="239"/>
      <c r="H161" s="239"/>
      <c r="I161" s="239"/>
      <c r="J161" s="239"/>
      <c r="K161" s="258"/>
    </row>
    <row r="162" spans="2:11" ht="18.75" customHeight="1">
      <c r="B162" s="206"/>
      <c r="C162" s="209"/>
      <c r="D162" s="209"/>
      <c r="E162" s="209"/>
      <c r="F162" s="229"/>
      <c r="G162" s="209"/>
      <c r="H162" s="209"/>
      <c r="I162" s="209"/>
      <c r="J162" s="209"/>
      <c r="K162" s="206"/>
    </row>
    <row r="163" spans="2:11" ht="18.75" customHeight="1">
      <c r="B163" s="216"/>
      <c r="C163" s="216"/>
      <c r="D163" s="216"/>
      <c r="E163" s="216"/>
      <c r="F163" s="216"/>
      <c r="G163" s="216"/>
      <c r="H163" s="216"/>
      <c r="I163" s="216"/>
      <c r="J163" s="216"/>
      <c r="K163" s="216"/>
    </row>
    <row r="164" spans="2:11" ht="7.5" customHeight="1">
      <c r="B164" s="198"/>
      <c r="C164" s="199"/>
      <c r="D164" s="199"/>
      <c r="E164" s="199"/>
      <c r="F164" s="199"/>
      <c r="G164" s="199"/>
      <c r="H164" s="199"/>
      <c r="I164" s="199"/>
      <c r="J164" s="199"/>
      <c r="K164" s="200"/>
    </row>
    <row r="165" spans="2:11" ht="45" customHeight="1">
      <c r="B165" s="201"/>
      <c r="C165" s="326" t="s">
        <v>1757</v>
      </c>
      <c r="D165" s="326"/>
      <c r="E165" s="326"/>
      <c r="F165" s="326"/>
      <c r="G165" s="326"/>
      <c r="H165" s="326"/>
      <c r="I165" s="326"/>
      <c r="J165" s="326"/>
      <c r="K165" s="202"/>
    </row>
    <row r="166" spans="2:11" ht="17.25" customHeight="1">
      <c r="B166" s="201"/>
      <c r="C166" s="222" t="s">
        <v>1685</v>
      </c>
      <c r="D166" s="222"/>
      <c r="E166" s="222"/>
      <c r="F166" s="222" t="s">
        <v>1686</v>
      </c>
      <c r="G166" s="259"/>
      <c r="H166" s="260" t="s">
        <v>54</v>
      </c>
      <c r="I166" s="260" t="s">
        <v>57</v>
      </c>
      <c r="J166" s="222" t="s">
        <v>1687</v>
      </c>
      <c r="K166" s="202"/>
    </row>
    <row r="167" spans="2:11" ht="17.25" customHeight="1">
      <c r="B167" s="203"/>
      <c r="C167" s="224" t="s">
        <v>1688</v>
      </c>
      <c r="D167" s="224"/>
      <c r="E167" s="224"/>
      <c r="F167" s="225" t="s">
        <v>1689</v>
      </c>
      <c r="G167" s="261"/>
      <c r="H167" s="262"/>
      <c r="I167" s="262"/>
      <c r="J167" s="224" t="s">
        <v>1690</v>
      </c>
      <c r="K167" s="204"/>
    </row>
    <row r="168" spans="2:11" ht="5.25" customHeight="1">
      <c r="B168" s="230"/>
      <c r="C168" s="227"/>
      <c r="D168" s="227"/>
      <c r="E168" s="227"/>
      <c r="F168" s="227"/>
      <c r="G168" s="228"/>
      <c r="H168" s="227"/>
      <c r="I168" s="227"/>
      <c r="J168" s="227"/>
      <c r="K168" s="251"/>
    </row>
    <row r="169" spans="2:11" ht="15" customHeight="1">
      <c r="B169" s="230"/>
      <c r="C169" s="209" t="s">
        <v>1694</v>
      </c>
      <c r="D169" s="209"/>
      <c r="E169" s="209"/>
      <c r="F169" s="229" t="s">
        <v>1691</v>
      </c>
      <c r="G169" s="209"/>
      <c r="H169" s="209" t="s">
        <v>1731</v>
      </c>
      <c r="I169" s="209" t="s">
        <v>1693</v>
      </c>
      <c r="J169" s="209">
        <v>120</v>
      </c>
      <c r="K169" s="251"/>
    </row>
    <row r="170" spans="2:11" ht="15" customHeight="1">
      <c r="B170" s="230"/>
      <c r="C170" s="209" t="s">
        <v>1740</v>
      </c>
      <c r="D170" s="209"/>
      <c r="E170" s="209"/>
      <c r="F170" s="229" t="s">
        <v>1691</v>
      </c>
      <c r="G170" s="209"/>
      <c r="H170" s="209" t="s">
        <v>1741</v>
      </c>
      <c r="I170" s="209" t="s">
        <v>1693</v>
      </c>
      <c r="J170" s="209" t="s">
        <v>1742</v>
      </c>
      <c r="K170" s="251"/>
    </row>
    <row r="171" spans="2:11" ht="15" customHeight="1">
      <c r="B171" s="230"/>
      <c r="C171" s="209" t="s">
        <v>1639</v>
      </c>
      <c r="D171" s="209"/>
      <c r="E171" s="209"/>
      <c r="F171" s="229" t="s">
        <v>1691</v>
      </c>
      <c r="G171" s="209"/>
      <c r="H171" s="209" t="s">
        <v>1758</v>
      </c>
      <c r="I171" s="209" t="s">
        <v>1693</v>
      </c>
      <c r="J171" s="209" t="s">
        <v>1742</v>
      </c>
      <c r="K171" s="251"/>
    </row>
    <row r="172" spans="2:11" ht="15" customHeight="1">
      <c r="B172" s="230"/>
      <c r="C172" s="209" t="s">
        <v>1696</v>
      </c>
      <c r="D172" s="209"/>
      <c r="E172" s="209"/>
      <c r="F172" s="229" t="s">
        <v>1697</v>
      </c>
      <c r="G172" s="209"/>
      <c r="H172" s="209" t="s">
        <v>1758</v>
      </c>
      <c r="I172" s="209" t="s">
        <v>1693</v>
      </c>
      <c r="J172" s="209">
        <v>50</v>
      </c>
      <c r="K172" s="251"/>
    </row>
    <row r="173" spans="2:11" ht="15" customHeight="1">
      <c r="B173" s="230"/>
      <c r="C173" s="209" t="s">
        <v>1699</v>
      </c>
      <c r="D173" s="209"/>
      <c r="E173" s="209"/>
      <c r="F173" s="229" t="s">
        <v>1691</v>
      </c>
      <c r="G173" s="209"/>
      <c r="H173" s="209" t="s">
        <v>1758</v>
      </c>
      <c r="I173" s="209" t="s">
        <v>1701</v>
      </c>
      <c r="J173" s="209"/>
      <c r="K173" s="251"/>
    </row>
    <row r="174" spans="2:11" ht="15" customHeight="1">
      <c r="B174" s="230"/>
      <c r="C174" s="209" t="s">
        <v>1710</v>
      </c>
      <c r="D174" s="209"/>
      <c r="E174" s="209"/>
      <c r="F174" s="229" t="s">
        <v>1697</v>
      </c>
      <c r="G174" s="209"/>
      <c r="H174" s="209" t="s">
        <v>1758</v>
      </c>
      <c r="I174" s="209" t="s">
        <v>1693</v>
      </c>
      <c r="J174" s="209">
        <v>50</v>
      </c>
      <c r="K174" s="251"/>
    </row>
    <row r="175" spans="2:11" ht="15" customHeight="1">
      <c r="B175" s="230"/>
      <c r="C175" s="209" t="s">
        <v>1718</v>
      </c>
      <c r="D175" s="209"/>
      <c r="E175" s="209"/>
      <c r="F175" s="229" t="s">
        <v>1697</v>
      </c>
      <c r="G175" s="209"/>
      <c r="H175" s="209" t="s">
        <v>1758</v>
      </c>
      <c r="I175" s="209" t="s">
        <v>1693</v>
      </c>
      <c r="J175" s="209">
        <v>50</v>
      </c>
      <c r="K175" s="251"/>
    </row>
    <row r="176" spans="2:11" ht="15" customHeight="1">
      <c r="B176" s="230"/>
      <c r="C176" s="209" t="s">
        <v>1716</v>
      </c>
      <c r="D176" s="209"/>
      <c r="E176" s="209"/>
      <c r="F176" s="229" t="s">
        <v>1697</v>
      </c>
      <c r="G176" s="209"/>
      <c r="H176" s="209" t="s">
        <v>1758</v>
      </c>
      <c r="I176" s="209" t="s">
        <v>1693</v>
      </c>
      <c r="J176" s="209">
        <v>50</v>
      </c>
      <c r="K176" s="251"/>
    </row>
    <row r="177" spans="2:11" ht="15" customHeight="1">
      <c r="B177" s="230"/>
      <c r="C177" s="209" t="s">
        <v>124</v>
      </c>
      <c r="D177" s="209"/>
      <c r="E177" s="209"/>
      <c r="F177" s="229" t="s">
        <v>1691</v>
      </c>
      <c r="G177" s="209"/>
      <c r="H177" s="209" t="s">
        <v>1759</v>
      </c>
      <c r="I177" s="209" t="s">
        <v>1760</v>
      </c>
      <c r="J177" s="209"/>
      <c r="K177" s="251"/>
    </row>
    <row r="178" spans="2:11" ht="15" customHeight="1">
      <c r="B178" s="230"/>
      <c r="C178" s="209" t="s">
        <v>57</v>
      </c>
      <c r="D178" s="209"/>
      <c r="E178" s="209"/>
      <c r="F178" s="229" t="s">
        <v>1691</v>
      </c>
      <c r="G178" s="209"/>
      <c r="H178" s="209" t="s">
        <v>1761</v>
      </c>
      <c r="I178" s="209" t="s">
        <v>1762</v>
      </c>
      <c r="J178" s="209">
        <v>1</v>
      </c>
      <c r="K178" s="251"/>
    </row>
    <row r="179" spans="2:11" ht="15" customHeight="1">
      <c r="B179" s="230"/>
      <c r="C179" s="209" t="s">
        <v>53</v>
      </c>
      <c r="D179" s="209"/>
      <c r="E179" s="209"/>
      <c r="F179" s="229" t="s">
        <v>1691</v>
      </c>
      <c r="G179" s="209"/>
      <c r="H179" s="209" t="s">
        <v>1763</v>
      </c>
      <c r="I179" s="209" t="s">
        <v>1693</v>
      </c>
      <c r="J179" s="209">
        <v>20</v>
      </c>
      <c r="K179" s="251"/>
    </row>
    <row r="180" spans="2:11" ht="15" customHeight="1">
      <c r="B180" s="230"/>
      <c r="C180" s="209" t="s">
        <v>54</v>
      </c>
      <c r="D180" s="209"/>
      <c r="E180" s="209"/>
      <c r="F180" s="229" t="s">
        <v>1691</v>
      </c>
      <c r="G180" s="209"/>
      <c r="H180" s="209" t="s">
        <v>1764</v>
      </c>
      <c r="I180" s="209" t="s">
        <v>1693</v>
      </c>
      <c r="J180" s="209">
        <v>255</v>
      </c>
      <c r="K180" s="251"/>
    </row>
    <row r="181" spans="2:11" ht="15" customHeight="1">
      <c r="B181" s="230"/>
      <c r="C181" s="209" t="s">
        <v>125</v>
      </c>
      <c r="D181" s="209"/>
      <c r="E181" s="209"/>
      <c r="F181" s="229" t="s">
        <v>1691</v>
      </c>
      <c r="G181" s="209"/>
      <c r="H181" s="209" t="s">
        <v>1655</v>
      </c>
      <c r="I181" s="209" t="s">
        <v>1693</v>
      </c>
      <c r="J181" s="209">
        <v>10</v>
      </c>
      <c r="K181" s="251"/>
    </row>
    <row r="182" spans="2:11" ht="15" customHeight="1">
      <c r="B182" s="230"/>
      <c r="C182" s="209" t="s">
        <v>126</v>
      </c>
      <c r="D182" s="209"/>
      <c r="E182" s="209"/>
      <c r="F182" s="229" t="s">
        <v>1691</v>
      </c>
      <c r="G182" s="209"/>
      <c r="H182" s="209" t="s">
        <v>1765</v>
      </c>
      <c r="I182" s="209" t="s">
        <v>1726</v>
      </c>
      <c r="J182" s="209"/>
      <c r="K182" s="251"/>
    </row>
    <row r="183" spans="2:11" ht="15" customHeight="1">
      <c r="B183" s="230"/>
      <c r="C183" s="209" t="s">
        <v>1766</v>
      </c>
      <c r="D183" s="209"/>
      <c r="E183" s="209"/>
      <c r="F183" s="229" t="s">
        <v>1691</v>
      </c>
      <c r="G183" s="209"/>
      <c r="H183" s="209" t="s">
        <v>1767</v>
      </c>
      <c r="I183" s="209" t="s">
        <v>1726</v>
      </c>
      <c r="J183" s="209"/>
      <c r="K183" s="251"/>
    </row>
    <row r="184" spans="2:11" ht="15" customHeight="1">
      <c r="B184" s="230"/>
      <c r="C184" s="209" t="s">
        <v>1755</v>
      </c>
      <c r="D184" s="209"/>
      <c r="E184" s="209"/>
      <c r="F184" s="229" t="s">
        <v>1691</v>
      </c>
      <c r="G184" s="209"/>
      <c r="H184" s="209" t="s">
        <v>1768</v>
      </c>
      <c r="I184" s="209" t="s">
        <v>1726</v>
      </c>
      <c r="J184" s="209"/>
      <c r="K184" s="251"/>
    </row>
    <row r="185" spans="2:11" ht="15" customHeight="1">
      <c r="B185" s="230"/>
      <c r="C185" s="209" t="s">
        <v>128</v>
      </c>
      <c r="D185" s="209"/>
      <c r="E185" s="209"/>
      <c r="F185" s="229" t="s">
        <v>1697</v>
      </c>
      <c r="G185" s="209"/>
      <c r="H185" s="209" t="s">
        <v>1769</v>
      </c>
      <c r="I185" s="209" t="s">
        <v>1693</v>
      </c>
      <c r="J185" s="209">
        <v>50</v>
      </c>
      <c r="K185" s="251"/>
    </row>
    <row r="186" spans="2:11" ht="15" customHeight="1">
      <c r="B186" s="230"/>
      <c r="C186" s="209" t="s">
        <v>1770</v>
      </c>
      <c r="D186" s="209"/>
      <c r="E186" s="209"/>
      <c r="F186" s="229" t="s">
        <v>1697</v>
      </c>
      <c r="G186" s="209"/>
      <c r="H186" s="209" t="s">
        <v>1771</v>
      </c>
      <c r="I186" s="209" t="s">
        <v>1772</v>
      </c>
      <c r="J186" s="209"/>
      <c r="K186" s="251"/>
    </row>
    <row r="187" spans="2:11" ht="15" customHeight="1">
      <c r="B187" s="230"/>
      <c r="C187" s="209" t="s">
        <v>1773</v>
      </c>
      <c r="D187" s="209"/>
      <c r="E187" s="209"/>
      <c r="F187" s="229" t="s">
        <v>1697</v>
      </c>
      <c r="G187" s="209"/>
      <c r="H187" s="209" t="s">
        <v>1774</v>
      </c>
      <c r="I187" s="209" t="s">
        <v>1772</v>
      </c>
      <c r="J187" s="209"/>
      <c r="K187" s="251"/>
    </row>
    <row r="188" spans="2:11" ht="15" customHeight="1">
      <c r="B188" s="230"/>
      <c r="C188" s="209" t="s">
        <v>1775</v>
      </c>
      <c r="D188" s="209"/>
      <c r="E188" s="209"/>
      <c r="F188" s="229" t="s">
        <v>1697</v>
      </c>
      <c r="G188" s="209"/>
      <c r="H188" s="209" t="s">
        <v>1776</v>
      </c>
      <c r="I188" s="209" t="s">
        <v>1772</v>
      </c>
      <c r="J188" s="209"/>
      <c r="K188" s="251"/>
    </row>
    <row r="189" spans="2:11" ht="15" customHeight="1">
      <c r="B189" s="230"/>
      <c r="C189" s="263" t="s">
        <v>1777</v>
      </c>
      <c r="D189" s="209"/>
      <c r="E189" s="209"/>
      <c r="F189" s="229" t="s">
        <v>1697</v>
      </c>
      <c r="G189" s="209"/>
      <c r="H189" s="209" t="s">
        <v>1778</v>
      </c>
      <c r="I189" s="209" t="s">
        <v>1779</v>
      </c>
      <c r="J189" s="264" t="s">
        <v>1780</v>
      </c>
      <c r="K189" s="251"/>
    </row>
    <row r="190" spans="2:11" ht="15" customHeight="1">
      <c r="B190" s="230"/>
      <c r="C190" s="215" t="s">
        <v>42</v>
      </c>
      <c r="D190" s="209"/>
      <c r="E190" s="209"/>
      <c r="F190" s="229" t="s">
        <v>1691</v>
      </c>
      <c r="G190" s="209"/>
      <c r="H190" s="206" t="s">
        <v>1781</v>
      </c>
      <c r="I190" s="209" t="s">
        <v>1782</v>
      </c>
      <c r="J190" s="209"/>
      <c r="K190" s="251"/>
    </row>
    <row r="191" spans="2:11" ht="15" customHeight="1">
      <c r="B191" s="230"/>
      <c r="C191" s="215" t="s">
        <v>1783</v>
      </c>
      <c r="D191" s="209"/>
      <c r="E191" s="209"/>
      <c r="F191" s="229" t="s">
        <v>1691</v>
      </c>
      <c r="G191" s="209"/>
      <c r="H191" s="209" t="s">
        <v>1784</v>
      </c>
      <c r="I191" s="209" t="s">
        <v>1726</v>
      </c>
      <c r="J191" s="209"/>
      <c r="K191" s="251"/>
    </row>
    <row r="192" spans="2:11" ht="15" customHeight="1">
      <c r="B192" s="230"/>
      <c r="C192" s="215" t="s">
        <v>1785</v>
      </c>
      <c r="D192" s="209"/>
      <c r="E192" s="209"/>
      <c r="F192" s="229" t="s">
        <v>1691</v>
      </c>
      <c r="G192" s="209"/>
      <c r="H192" s="209" t="s">
        <v>1786</v>
      </c>
      <c r="I192" s="209" t="s">
        <v>1726</v>
      </c>
      <c r="J192" s="209"/>
      <c r="K192" s="251"/>
    </row>
    <row r="193" spans="2:11" ht="15" customHeight="1">
      <c r="B193" s="230"/>
      <c r="C193" s="215" t="s">
        <v>1787</v>
      </c>
      <c r="D193" s="209"/>
      <c r="E193" s="209"/>
      <c r="F193" s="229" t="s">
        <v>1697</v>
      </c>
      <c r="G193" s="209"/>
      <c r="H193" s="209" t="s">
        <v>1788</v>
      </c>
      <c r="I193" s="209" t="s">
        <v>1726</v>
      </c>
      <c r="J193" s="209"/>
      <c r="K193" s="251"/>
    </row>
    <row r="194" spans="2:11" ht="15" customHeight="1">
      <c r="B194" s="257"/>
      <c r="C194" s="265"/>
      <c r="D194" s="239"/>
      <c r="E194" s="239"/>
      <c r="F194" s="239"/>
      <c r="G194" s="239"/>
      <c r="H194" s="239"/>
      <c r="I194" s="239"/>
      <c r="J194" s="239"/>
      <c r="K194" s="258"/>
    </row>
    <row r="195" spans="2:11" ht="18.75" customHeight="1">
      <c r="B195" s="206"/>
      <c r="C195" s="209"/>
      <c r="D195" s="209"/>
      <c r="E195" s="209"/>
      <c r="F195" s="229"/>
      <c r="G195" s="209"/>
      <c r="H195" s="209"/>
      <c r="I195" s="209"/>
      <c r="J195" s="209"/>
      <c r="K195" s="206"/>
    </row>
    <row r="196" spans="2:11" ht="18.75" customHeight="1">
      <c r="B196" s="206"/>
      <c r="C196" s="209"/>
      <c r="D196" s="209"/>
      <c r="E196" s="209"/>
      <c r="F196" s="229"/>
      <c r="G196" s="209"/>
      <c r="H196" s="209"/>
      <c r="I196" s="209"/>
      <c r="J196" s="209"/>
      <c r="K196" s="206"/>
    </row>
    <row r="197" spans="2:11" ht="18.75" customHeight="1">
      <c r="B197" s="216"/>
      <c r="C197" s="216"/>
      <c r="D197" s="216"/>
      <c r="E197" s="216"/>
      <c r="F197" s="216"/>
      <c r="G197" s="216"/>
      <c r="H197" s="216"/>
      <c r="I197" s="216"/>
      <c r="J197" s="216"/>
      <c r="K197" s="216"/>
    </row>
    <row r="198" spans="2:11" ht="13.5">
      <c r="B198" s="198"/>
      <c r="C198" s="199"/>
      <c r="D198" s="199"/>
      <c r="E198" s="199"/>
      <c r="F198" s="199"/>
      <c r="G198" s="199"/>
      <c r="H198" s="199"/>
      <c r="I198" s="199"/>
      <c r="J198" s="199"/>
      <c r="K198" s="200"/>
    </row>
    <row r="199" spans="2:11" ht="21">
      <c r="B199" s="201"/>
      <c r="C199" s="326" t="s">
        <v>1789</v>
      </c>
      <c r="D199" s="326"/>
      <c r="E199" s="326"/>
      <c r="F199" s="326"/>
      <c r="G199" s="326"/>
      <c r="H199" s="326"/>
      <c r="I199" s="326"/>
      <c r="J199" s="326"/>
      <c r="K199" s="202"/>
    </row>
    <row r="200" spans="2:11" ht="25.5" customHeight="1">
      <c r="B200" s="201"/>
      <c r="C200" s="266" t="s">
        <v>1790</v>
      </c>
      <c r="D200" s="266"/>
      <c r="E200" s="266"/>
      <c r="F200" s="266" t="s">
        <v>1791</v>
      </c>
      <c r="G200" s="267"/>
      <c r="H200" s="325" t="s">
        <v>1792</v>
      </c>
      <c r="I200" s="325"/>
      <c r="J200" s="325"/>
      <c r="K200" s="202"/>
    </row>
    <row r="201" spans="2:11" ht="5.25" customHeight="1">
      <c r="B201" s="230"/>
      <c r="C201" s="227"/>
      <c r="D201" s="227"/>
      <c r="E201" s="227"/>
      <c r="F201" s="227"/>
      <c r="G201" s="209"/>
      <c r="H201" s="227"/>
      <c r="I201" s="227"/>
      <c r="J201" s="227"/>
      <c r="K201" s="251"/>
    </row>
    <row r="202" spans="2:11" ht="15" customHeight="1">
      <c r="B202" s="230"/>
      <c r="C202" s="209" t="s">
        <v>1782</v>
      </c>
      <c r="D202" s="209"/>
      <c r="E202" s="209"/>
      <c r="F202" s="229" t="s">
        <v>43</v>
      </c>
      <c r="G202" s="209"/>
      <c r="H202" s="324" t="s">
        <v>1793</v>
      </c>
      <c r="I202" s="324"/>
      <c r="J202" s="324"/>
      <c r="K202" s="251"/>
    </row>
    <row r="203" spans="2:11" ht="15" customHeight="1">
      <c r="B203" s="230"/>
      <c r="C203" s="236"/>
      <c r="D203" s="209"/>
      <c r="E203" s="209"/>
      <c r="F203" s="229" t="s">
        <v>44</v>
      </c>
      <c r="G203" s="209"/>
      <c r="H203" s="324" t="s">
        <v>1794</v>
      </c>
      <c r="I203" s="324"/>
      <c r="J203" s="324"/>
      <c r="K203" s="251"/>
    </row>
    <row r="204" spans="2:11" ht="15" customHeight="1">
      <c r="B204" s="230"/>
      <c r="C204" s="236"/>
      <c r="D204" s="209"/>
      <c r="E204" s="209"/>
      <c r="F204" s="229" t="s">
        <v>47</v>
      </c>
      <c r="G204" s="209"/>
      <c r="H204" s="324" t="s">
        <v>1795</v>
      </c>
      <c r="I204" s="324"/>
      <c r="J204" s="324"/>
      <c r="K204" s="251"/>
    </row>
    <row r="205" spans="2:11" ht="15" customHeight="1">
      <c r="B205" s="230"/>
      <c r="C205" s="209"/>
      <c r="D205" s="209"/>
      <c r="E205" s="209"/>
      <c r="F205" s="229" t="s">
        <v>45</v>
      </c>
      <c r="G205" s="209"/>
      <c r="H205" s="324" t="s">
        <v>1796</v>
      </c>
      <c r="I205" s="324"/>
      <c r="J205" s="324"/>
      <c r="K205" s="251"/>
    </row>
    <row r="206" spans="2:11" ht="15" customHeight="1">
      <c r="B206" s="230"/>
      <c r="C206" s="209"/>
      <c r="D206" s="209"/>
      <c r="E206" s="209"/>
      <c r="F206" s="229" t="s">
        <v>46</v>
      </c>
      <c r="G206" s="209"/>
      <c r="H206" s="324" t="s">
        <v>1797</v>
      </c>
      <c r="I206" s="324"/>
      <c r="J206" s="324"/>
      <c r="K206" s="251"/>
    </row>
    <row r="207" spans="2:11" ht="15" customHeight="1">
      <c r="B207" s="230"/>
      <c r="C207" s="209"/>
      <c r="D207" s="209"/>
      <c r="E207" s="209"/>
      <c r="F207" s="229"/>
      <c r="G207" s="209"/>
      <c r="H207" s="209"/>
      <c r="I207" s="209"/>
      <c r="J207" s="209"/>
      <c r="K207" s="251"/>
    </row>
    <row r="208" spans="2:11" ht="15" customHeight="1">
      <c r="B208" s="230"/>
      <c r="C208" s="209" t="s">
        <v>1738</v>
      </c>
      <c r="D208" s="209"/>
      <c r="E208" s="209"/>
      <c r="F208" s="229" t="s">
        <v>79</v>
      </c>
      <c r="G208" s="209"/>
      <c r="H208" s="324" t="s">
        <v>1798</v>
      </c>
      <c r="I208" s="324"/>
      <c r="J208" s="324"/>
      <c r="K208" s="251"/>
    </row>
    <row r="209" spans="2:11" ht="15" customHeight="1">
      <c r="B209" s="230"/>
      <c r="C209" s="236"/>
      <c r="D209" s="209"/>
      <c r="E209" s="209"/>
      <c r="F209" s="229" t="s">
        <v>1633</v>
      </c>
      <c r="G209" s="209"/>
      <c r="H209" s="324" t="s">
        <v>1634</v>
      </c>
      <c r="I209" s="324"/>
      <c r="J209" s="324"/>
      <c r="K209" s="251"/>
    </row>
    <row r="210" spans="2:11" ht="15" customHeight="1">
      <c r="B210" s="230"/>
      <c r="C210" s="209"/>
      <c r="D210" s="209"/>
      <c r="E210" s="209"/>
      <c r="F210" s="229" t="s">
        <v>1631</v>
      </c>
      <c r="G210" s="209"/>
      <c r="H210" s="324" t="s">
        <v>1799</v>
      </c>
      <c r="I210" s="324"/>
      <c r="J210" s="324"/>
      <c r="K210" s="251"/>
    </row>
    <row r="211" spans="2:11" ht="15" customHeight="1">
      <c r="B211" s="268"/>
      <c r="C211" s="236"/>
      <c r="D211" s="236"/>
      <c r="E211" s="236"/>
      <c r="F211" s="229" t="s">
        <v>1635</v>
      </c>
      <c r="G211" s="215"/>
      <c r="H211" s="323" t="s">
        <v>1636</v>
      </c>
      <c r="I211" s="323"/>
      <c r="J211" s="323"/>
      <c r="K211" s="269"/>
    </row>
    <row r="212" spans="2:11" ht="15" customHeight="1">
      <c r="B212" s="268"/>
      <c r="C212" s="236"/>
      <c r="D212" s="236"/>
      <c r="E212" s="236"/>
      <c r="F212" s="229" t="s">
        <v>1637</v>
      </c>
      <c r="G212" s="215"/>
      <c r="H212" s="323" t="s">
        <v>1215</v>
      </c>
      <c r="I212" s="323"/>
      <c r="J212" s="323"/>
      <c r="K212" s="269"/>
    </row>
    <row r="213" spans="2:11" ht="15" customHeight="1">
      <c r="B213" s="268"/>
      <c r="C213" s="236"/>
      <c r="D213" s="236"/>
      <c r="E213" s="236"/>
      <c r="F213" s="270"/>
      <c r="G213" s="215"/>
      <c r="H213" s="271"/>
      <c r="I213" s="271"/>
      <c r="J213" s="271"/>
      <c r="K213" s="269"/>
    </row>
    <row r="214" spans="2:11" ht="15" customHeight="1">
      <c r="B214" s="268"/>
      <c r="C214" s="209" t="s">
        <v>1762</v>
      </c>
      <c r="D214" s="236"/>
      <c r="E214" s="236"/>
      <c r="F214" s="229">
        <v>1</v>
      </c>
      <c r="G214" s="215"/>
      <c r="H214" s="323" t="s">
        <v>1800</v>
      </c>
      <c r="I214" s="323"/>
      <c r="J214" s="323"/>
      <c r="K214" s="269"/>
    </row>
    <row r="215" spans="2:11" ht="15" customHeight="1">
      <c r="B215" s="268"/>
      <c r="C215" s="236"/>
      <c r="D215" s="236"/>
      <c r="E215" s="236"/>
      <c r="F215" s="229">
        <v>2</v>
      </c>
      <c r="G215" s="215"/>
      <c r="H215" s="323" t="s">
        <v>1801</v>
      </c>
      <c r="I215" s="323"/>
      <c r="J215" s="323"/>
      <c r="K215" s="269"/>
    </row>
    <row r="216" spans="2:11" ht="15" customHeight="1">
      <c r="B216" s="268"/>
      <c r="C216" s="236"/>
      <c r="D216" s="236"/>
      <c r="E216" s="236"/>
      <c r="F216" s="229">
        <v>3</v>
      </c>
      <c r="G216" s="215"/>
      <c r="H216" s="323" t="s">
        <v>1802</v>
      </c>
      <c r="I216" s="323"/>
      <c r="J216" s="323"/>
      <c r="K216" s="269"/>
    </row>
    <row r="217" spans="2:11" ht="15" customHeight="1">
      <c r="B217" s="268"/>
      <c r="C217" s="236"/>
      <c r="D217" s="236"/>
      <c r="E217" s="236"/>
      <c r="F217" s="229">
        <v>4</v>
      </c>
      <c r="G217" s="215"/>
      <c r="H217" s="323" t="s">
        <v>1803</v>
      </c>
      <c r="I217" s="323"/>
      <c r="J217" s="323"/>
      <c r="K217" s="269"/>
    </row>
    <row r="218" spans="2:11" ht="12.75" customHeight="1">
      <c r="B218" s="272"/>
      <c r="C218" s="273"/>
      <c r="D218" s="273"/>
      <c r="E218" s="273"/>
      <c r="F218" s="273"/>
      <c r="G218" s="273"/>
      <c r="H218" s="273"/>
      <c r="I218" s="273"/>
      <c r="J218" s="273"/>
      <c r="K218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SO.01 - Budova A</vt:lpstr>
      <vt:lpstr>SO.02 - Budova B a C, vje...</vt:lpstr>
      <vt:lpstr>Pokyny pro vyplnění</vt:lpstr>
      <vt:lpstr>'Rekapitulace stavby'!Názvy_tisku</vt:lpstr>
      <vt:lpstr>'SO.01 - Budova A'!Názvy_tisku</vt:lpstr>
      <vt:lpstr>'SO.02 - Budova B a C, vje...'!Názvy_tisku</vt:lpstr>
      <vt:lpstr>'Pokyny pro vyplnění'!Oblast_tisku</vt:lpstr>
      <vt:lpstr>'Rekapitulace stavby'!Oblast_tisku</vt:lpstr>
      <vt:lpstr>'SO.01 - Budova A'!Oblast_tisku</vt:lpstr>
      <vt:lpstr>'SO.02 - Budova B a C, vje...'!Oblast_tisku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Malý Lukáš</cp:lastModifiedBy>
  <dcterms:created xsi:type="dcterms:W3CDTF">2019-04-17T12:04:18Z</dcterms:created>
  <dcterms:modified xsi:type="dcterms:W3CDTF">2019-04-17T12:06:05Z</dcterms:modified>
</cp:coreProperties>
</file>